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6" windowHeight="6936" activeTab="2"/>
  </bookViews>
  <sheets>
    <sheet name="Descrizione servizio" sheetId="2" r:id="rId1"/>
    <sheet name="Materiali, quantità e pesi" sheetId="1" r:id="rId2"/>
    <sheet name="Modulo verifica e trasmissione" sheetId="5" r:id="rId3"/>
  </sheets>
  <definedNames>
    <definedName name="_xlnm._FilterDatabase" localSheetId="1" hidden="1">'Materiali, quantità e pesi'!$A$1:$E$74</definedName>
    <definedName name="_xlnm.Print_Area" localSheetId="2">'Modulo verifica e trasmissione'!$A$5:$P$76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O29" i="5"/>
  <c r="O30"/>
  <c r="O31"/>
  <c r="O32"/>
  <c r="O33"/>
  <c r="O34"/>
  <c r="O35"/>
  <c r="O36"/>
  <c r="O37"/>
  <c r="O38"/>
  <c r="O39"/>
  <c r="O40"/>
  <c r="O41"/>
  <c r="O42"/>
  <c r="O43"/>
  <c r="O44"/>
  <c r="O45"/>
  <c r="O46"/>
  <c r="O47"/>
  <c r="O48"/>
  <c r="O49"/>
  <c r="O50"/>
  <c r="O51"/>
  <c r="O52"/>
  <c r="O53"/>
  <c r="O54"/>
  <c r="O55"/>
  <c r="O56"/>
  <c r="O57"/>
  <c r="O58"/>
  <c r="O59"/>
  <c r="O60"/>
  <c r="O61"/>
  <c r="O62"/>
  <c r="T29" l="1"/>
  <c r="T30"/>
  <c r="T31"/>
  <c r="T32"/>
  <c r="T33"/>
  <c r="T34"/>
  <c r="T35"/>
  <c r="T36"/>
  <c r="T37"/>
  <c r="T38"/>
  <c r="T39"/>
  <c r="T40"/>
  <c r="T41"/>
  <c r="T42"/>
  <c r="T43"/>
  <c r="T44"/>
  <c r="T45"/>
  <c r="T46"/>
  <c r="T47"/>
  <c r="T48"/>
  <c r="T49"/>
  <c r="T50"/>
  <c r="T51"/>
  <c r="T52"/>
  <c r="T53"/>
  <c r="T54"/>
  <c r="T55"/>
  <c r="T56"/>
  <c r="T57"/>
  <c r="T58"/>
  <c r="T59"/>
  <c r="T60"/>
  <c r="T61"/>
  <c r="T62"/>
  <c r="S24"/>
  <c r="T24" s="1"/>
  <c r="O24" s="1"/>
  <c r="S25"/>
  <c r="T25" s="1"/>
  <c r="O25" s="1"/>
  <c r="S26"/>
  <c r="T26" s="1"/>
  <c r="O26" s="1"/>
  <c r="S27"/>
  <c r="T27" s="1"/>
  <c r="O27" s="1"/>
  <c r="S28"/>
  <c r="T28" s="1"/>
  <c r="O28" s="1"/>
  <c r="S29"/>
  <c r="S30"/>
  <c r="S31"/>
  <c r="S32"/>
  <c r="S33"/>
  <c r="S34"/>
  <c r="S35"/>
  <c r="S36"/>
  <c r="S37"/>
  <c r="S38"/>
  <c r="S39"/>
  <c r="S40"/>
  <c r="S41"/>
  <c r="S42"/>
  <c r="S43"/>
  <c r="S44"/>
  <c r="S45"/>
  <c r="S46"/>
  <c r="S47"/>
  <c r="S48"/>
  <c r="S49"/>
  <c r="S50"/>
  <c r="S51"/>
  <c r="S52"/>
  <c r="S53"/>
  <c r="S54"/>
  <c r="S55"/>
  <c r="S56"/>
  <c r="S57"/>
  <c r="S58"/>
  <c r="S59"/>
  <c r="S60"/>
  <c r="S61"/>
  <c r="S62"/>
  <c r="S23"/>
  <c r="T23" s="1"/>
  <c r="O23" s="1"/>
  <c r="U30" l="1"/>
  <c r="U32"/>
  <c r="U33"/>
  <c r="U39"/>
  <c r="U40"/>
  <c r="U43"/>
  <c r="U47"/>
  <c r="U48"/>
  <c r="U49"/>
  <c r="U52"/>
  <c r="U55"/>
  <c r="U56"/>
  <c r="U59"/>
  <c r="U60"/>
  <c r="U37"/>
  <c r="U41"/>
  <c r="U45"/>
  <c r="U53"/>
  <c r="U57"/>
  <c r="U61"/>
  <c r="V30"/>
  <c r="V31"/>
  <c r="V32"/>
  <c r="V33"/>
  <c r="V34"/>
  <c r="V35"/>
  <c r="V36"/>
  <c r="V37"/>
  <c r="V38"/>
  <c r="V39"/>
  <c r="V40"/>
  <c r="V41"/>
  <c r="V42"/>
  <c r="V43"/>
  <c r="V44"/>
  <c r="V45"/>
  <c r="V46"/>
  <c r="V47"/>
  <c r="V48"/>
  <c r="V49"/>
  <c r="V50"/>
  <c r="V51"/>
  <c r="V52"/>
  <c r="V53"/>
  <c r="V54"/>
  <c r="V55"/>
  <c r="V56"/>
  <c r="V57"/>
  <c r="V58"/>
  <c r="V59"/>
  <c r="V60"/>
  <c r="V61"/>
  <c r="V62"/>
  <c r="U31"/>
  <c r="U34"/>
  <c r="U35"/>
  <c r="U36"/>
  <c r="U38"/>
  <c r="U42"/>
  <c r="U44"/>
  <c r="U46"/>
  <c r="U50"/>
  <c r="U51"/>
  <c r="U54"/>
  <c r="U58"/>
  <c r="U62"/>
  <c r="U26"/>
  <c r="V26" s="1"/>
  <c r="U27"/>
  <c r="V27" s="1"/>
  <c r="U29" l="1"/>
  <c r="V29" s="1"/>
  <c r="U25"/>
  <c r="V25" s="1"/>
  <c r="U28"/>
  <c r="V28" s="1"/>
  <c r="U24"/>
  <c r="V24" s="1"/>
  <c r="E25"/>
  <c r="E26"/>
  <c r="E27"/>
  <c r="E28"/>
  <c r="E29"/>
  <c r="E30"/>
  <c r="E31"/>
  <c r="E32"/>
  <c r="E33"/>
  <c r="E34"/>
  <c r="E35"/>
  <c r="E36"/>
  <c r="E37"/>
  <c r="E38"/>
  <c r="E39"/>
  <c r="E40"/>
  <c r="E41"/>
  <c r="E42"/>
  <c r="E43"/>
  <c r="E44"/>
  <c r="E45"/>
  <c r="E46"/>
  <c r="E47"/>
  <c r="E48"/>
  <c r="E49"/>
  <c r="E50"/>
  <c r="E51"/>
  <c r="E52"/>
  <c r="E53"/>
  <c r="E54"/>
  <c r="E55"/>
  <c r="E56"/>
  <c r="E57"/>
  <c r="E58"/>
  <c r="E59"/>
  <c r="E60"/>
  <c r="E61"/>
  <c r="E62"/>
  <c r="E24"/>
  <c r="G24"/>
  <c r="G25"/>
  <c r="G26"/>
  <c r="G27"/>
  <c r="G28"/>
  <c r="G29"/>
  <c r="G30"/>
  <c r="G31"/>
  <c r="M31" s="1"/>
  <c r="N31" s="1"/>
  <c r="G32"/>
  <c r="M32" s="1"/>
  <c r="N32" s="1"/>
  <c r="G33"/>
  <c r="M33" s="1"/>
  <c r="N33" s="1"/>
  <c r="G34"/>
  <c r="M34" s="1"/>
  <c r="N34" s="1"/>
  <c r="G35"/>
  <c r="M35" s="1"/>
  <c r="N35" s="1"/>
  <c r="G36"/>
  <c r="M36" s="1"/>
  <c r="N36" s="1"/>
  <c r="G37"/>
  <c r="M37" s="1"/>
  <c r="N37" s="1"/>
  <c r="G38"/>
  <c r="M38" s="1"/>
  <c r="N38" s="1"/>
  <c r="G39"/>
  <c r="M39" s="1"/>
  <c r="N39" s="1"/>
  <c r="G40"/>
  <c r="M40" s="1"/>
  <c r="N40" s="1"/>
  <c r="G41"/>
  <c r="M41" s="1"/>
  <c r="N41" s="1"/>
  <c r="G42"/>
  <c r="M42" s="1"/>
  <c r="N42" s="1"/>
  <c r="G43"/>
  <c r="M43" s="1"/>
  <c r="N43" s="1"/>
  <c r="G44"/>
  <c r="M44" s="1"/>
  <c r="N44" s="1"/>
  <c r="G45"/>
  <c r="M45" s="1"/>
  <c r="N45" s="1"/>
  <c r="G46"/>
  <c r="M46" s="1"/>
  <c r="N46" s="1"/>
  <c r="G47"/>
  <c r="M47" s="1"/>
  <c r="N47" s="1"/>
  <c r="G48"/>
  <c r="M48" s="1"/>
  <c r="N48" s="1"/>
  <c r="G49"/>
  <c r="M49" s="1"/>
  <c r="N49" s="1"/>
  <c r="G50"/>
  <c r="M50" s="1"/>
  <c r="N50" s="1"/>
  <c r="G51"/>
  <c r="M51" s="1"/>
  <c r="N51" s="1"/>
  <c r="G52"/>
  <c r="M52" s="1"/>
  <c r="N52" s="1"/>
  <c r="G53"/>
  <c r="M53" s="1"/>
  <c r="N53" s="1"/>
  <c r="G54"/>
  <c r="M54" s="1"/>
  <c r="N54" s="1"/>
  <c r="G55"/>
  <c r="M55" s="1"/>
  <c r="N55" s="1"/>
  <c r="G56"/>
  <c r="M56" s="1"/>
  <c r="N56" s="1"/>
  <c r="G57"/>
  <c r="M57" s="1"/>
  <c r="N57" s="1"/>
  <c r="G58"/>
  <c r="M58" s="1"/>
  <c r="N58" s="1"/>
  <c r="G59"/>
  <c r="M59" s="1"/>
  <c r="N59" s="1"/>
  <c r="G60"/>
  <c r="M60" s="1"/>
  <c r="N60" s="1"/>
  <c r="G61"/>
  <c r="M61" s="1"/>
  <c r="N61" s="1"/>
  <c r="G62"/>
  <c r="M62" s="1"/>
  <c r="N62" s="1"/>
  <c r="D24"/>
  <c r="D25"/>
  <c r="D26"/>
  <c r="D27"/>
  <c r="D28"/>
  <c r="D29"/>
  <c r="D30"/>
  <c r="D31"/>
  <c r="D32"/>
  <c r="D33"/>
  <c r="D34"/>
  <c r="D35"/>
  <c r="D36"/>
  <c r="D37"/>
  <c r="D38"/>
  <c r="D39"/>
  <c r="D40"/>
  <c r="D41"/>
  <c r="D42"/>
  <c r="D43"/>
  <c r="D44"/>
  <c r="D45"/>
  <c r="D46"/>
  <c r="D47"/>
  <c r="D48"/>
  <c r="D49"/>
  <c r="D50"/>
  <c r="D51"/>
  <c r="D52"/>
  <c r="D53"/>
  <c r="D54"/>
  <c r="D55"/>
  <c r="D56"/>
  <c r="D57"/>
  <c r="D58"/>
  <c r="D59"/>
  <c r="D60"/>
  <c r="D61"/>
  <c r="G23"/>
  <c r="D23"/>
  <c r="E23"/>
  <c r="U23" l="1"/>
  <c r="V23" s="1"/>
  <c r="V19" s="1"/>
  <c r="D62"/>
  <c r="M65"/>
  <c r="L62"/>
  <c r="L61"/>
  <c r="L60"/>
  <c r="L59"/>
  <c r="L58"/>
  <c r="L57"/>
  <c r="L56"/>
  <c r="L55"/>
  <c r="L54"/>
  <c r="L53"/>
  <c r="L52"/>
  <c r="L51"/>
  <c r="L50"/>
  <c r="L49"/>
  <c r="L48"/>
  <c r="L47"/>
  <c r="L46"/>
  <c r="L45"/>
  <c r="L44"/>
  <c r="L43"/>
  <c r="L42"/>
  <c r="L41"/>
  <c r="L40"/>
  <c r="L39"/>
  <c r="L38"/>
  <c r="L37"/>
  <c r="L36"/>
  <c r="L35"/>
  <c r="L34"/>
  <c r="L33"/>
  <c r="L32"/>
  <c r="L31"/>
  <c r="L30"/>
  <c r="M30" s="1"/>
  <c r="N30" s="1"/>
  <c r="L29"/>
  <c r="M29" s="1"/>
  <c r="N29" s="1"/>
  <c r="L28"/>
  <c r="M28" s="1"/>
  <c r="N28" s="1"/>
  <c r="L27"/>
  <c r="M27" s="1"/>
  <c r="N27" s="1"/>
  <c r="L26"/>
  <c r="M26" s="1"/>
  <c r="N26" s="1"/>
  <c r="L25"/>
  <c r="M25" s="1"/>
  <c r="N25" s="1"/>
  <c r="L24"/>
  <c r="M24" s="1"/>
  <c r="N24" s="1"/>
  <c r="L23"/>
  <c r="M23" s="1"/>
  <c r="N23" s="1"/>
  <c r="V20" l="1"/>
  <c r="N11" s="1"/>
  <c r="M11"/>
  <c r="M64"/>
</calcChain>
</file>

<file path=xl/sharedStrings.xml><?xml version="1.0" encoding="utf-8"?>
<sst xmlns="http://schemas.openxmlformats.org/spreadsheetml/2006/main" count="212" uniqueCount="206">
  <si>
    <t>Cod. Articolo</t>
  </si>
  <si>
    <t>Articolo</t>
  </si>
  <si>
    <t>R935306 00004</t>
  </si>
  <si>
    <t>PHOBOS BT KIT A25</t>
  </si>
  <si>
    <t>R925264 00002</t>
  </si>
  <si>
    <t>DEIMOS ULTRA BT KIT A400 ITA</t>
  </si>
  <si>
    <t>R930142 00001</t>
  </si>
  <si>
    <t>KIT ELI 250 BT N</t>
  </si>
  <si>
    <t>R925294 00001</t>
  </si>
  <si>
    <t>ARES ULTRA BT KIT A 1000</t>
  </si>
  <si>
    <t>R935309 00004</t>
  </si>
  <si>
    <t>PHOBOS BT KIT A40</t>
  </si>
  <si>
    <t>R935330 00001</t>
  </si>
  <si>
    <t>GIUNO ULTRA BT A20 KIT ITA</t>
  </si>
  <si>
    <t>D111904</t>
  </si>
  <si>
    <t>MITTO B RCB02 R1  2CH</t>
  </si>
  <si>
    <t>R935222 00002</t>
  </si>
  <si>
    <t>OROKIT 230V50HZ 1MITTO4</t>
  </si>
  <si>
    <t>R925268 00002</t>
  </si>
  <si>
    <t>DEIMOS ULTRA BT KIT A600 ITA</t>
  </si>
  <si>
    <t>P111526</t>
  </si>
  <si>
    <t>DESME A.15 COPPIA FOTOCELLULE</t>
  </si>
  <si>
    <t>N733397</t>
  </si>
  <si>
    <t>BTCF-120E LEVE 120° CASSA FOND.NO SBLOC.</t>
  </si>
  <si>
    <t>D113745 00002</t>
  </si>
  <si>
    <t>THALIA LIGHT BTL2 CPEM 220-230V 50/60HZ</t>
  </si>
  <si>
    <t>P123001 00001</t>
  </si>
  <si>
    <t>EBP ELETTROSERR.220V-230V50/60HZ BFT</t>
  </si>
  <si>
    <t>P903018</t>
  </si>
  <si>
    <t>PHP COPPIA COLONNINE</t>
  </si>
  <si>
    <t>P935106 00001</t>
  </si>
  <si>
    <t>GIUNO ULTRA BT A50</t>
  </si>
  <si>
    <t>P121023</t>
  </si>
  <si>
    <t>Q.BO KEY WM AV SELETTORE A CHIAVE</t>
  </si>
  <si>
    <t>P926191 00002</t>
  </si>
  <si>
    <t>ARES ULTRA BT A 1500</t>
  </si>
  <si>
    <t>R925280 00002</t>
  </si>
  <si>
    <t>DEIMOS AC KIT A600</t>
  </si>
  <si>
    <t>D221073</t>
  </si>
  <si>
    <t>CP CREMAGLIERA PLASTICA 22X22 M=4</t>
  </si>
  <si>
    <t>R930143 00001</t>
  </si>
  <si>
    <t>KIT ELI 250 N</t>
  </si>
  <si>
    <t>D113674 00001</t>
  </si>
  <si>
    <t>CLONIX 2E/128 CODICI RIC.EST.2CH 433MHZ</t>
  </si>
  <si>
    <t>R915150 00002</t>
  </si>
  <si>
    <t>PHEBE BT A U KIT ITA</t>
  </si>
  <si>
    <t>P121024</t>
  </si>
  <si>
    <t>Q.BO TOUCH PULSANTIERA DIGITALE RADIO</t>
  </si>
  <si>
    <t>D111662</t>
  </si>
  <si>
    <t>CLONIX 2/128 COD RICEVENTE CLONABILE</t>
  </si>
  <si>
    <t>P111714</t>
  </si>
  <si>
    <t>THEA A.15 O.PF UNI COPPIA FOTOCELLULE</t>
  </si>
  <si>
    <t>D111906</t>
  </si>
  <si>
    <t>MITTO B RCB04 R1 4CH</t>
  </si>
  <si>
    <t>D571053</t>
  </si>
  <si>
    <t>CVZ CREMAGL. 30X12X1MT M.4 ZN+PIOLI</t>
  </si>
  <si>
    <t>P925238 00002</t>
  </si>
  <si>
    <t>ICARO ULTRA AC A2000 (220-230V 50HZ)</t>
  </si>
  <si>
    <t>D113748 00003</t>
  </si>
  <si>
    <t>RADIUS B LTA24 R1 LAMPEG.STAND.4MT BFT</t>
  </si>
  <si>
    <t>D111013</t>
  </si>
  <si>
    <t>ME    220/12V SCHEDA ELETTROSER.A/M</t>
  </si>
  <si>
    <t>P111528</t>
  </si>
  <si>
    <t>THEA A.15 O.PF COPPIA FOTOCELLULE</t>
  </si>
  <si>
    <t>P910048 00003</t>
  </si>
  <si>
    <t>REEL EASY RUA A30 230V W45</t>
  </si>
  <si>
    <t>P910048 00004</t>
  </si>
  <si>
    <t>REEL EASY RUA A50 230V W45</t>
  </si>
  <si>
    <t>R965004 00001</t>
  </si>
  <si>
    <t>WIND RMB KIT 130B 200-230 EF AUTO</t>
  </si>
  <si>
    <t>D113748 00002</t>
  </si>
  <si>
    <t>RADIUS B LTA230 R1 LAMPEG.STAND.4MT BFT</t>
  </si>
  <si>
    <t>R935308 00004</t>
  </si>
  <si>
    <t>KUSTOS ULTRA BT KIT A25</t>
  </si>
  <si>
    <t>D113833 00002</t>
  </si>
  <si>
    <t>RIGEL 6 ACL2 QUADRO CPEM 220-230V 50/60HZ</t>
  </si>
  <si>
    <t>D113747 00002</t>
  </si>
  <si>
    <t>THALIA P BTL2 CPEL 220-230V 50/60HZ</t>
  </si>
  <si>
    <t>P123001 00013</t>
  </si>
  <si>
    <t>EBP24 ELETTROSERR.+TRASF.230/24V BFT</t>
  </si>
  <si>
    <t>D111761</t>
  </si>
  <si>
    <t>ME BT SCHEDA ELETTROSERRATURA</t>
  </si>
  <si>
    <t>D113807 00002</t>
  </si>
  <si>
    <t>CLONIX 2E AC U-LINK 230</t>
  </si>
  <si>
    <t>N733392</t>
  </si>
  <si>
    <t>SCC SBLOCCO LEVA ELI-250 SUB BT</t>
  </si>
  <si>
    <t>D730251</t>
  </si>
  <si>
    <t>CBO BASE ANCORAGGIO ZINCATA MOOVI-GIOTTO</t>
  </si>
  <si>
    <t>D730964</t>
  </si>
  <si>
    <t>BM BASE ANCORAGGIO ZINCATA MICHELANGELO</t>
  </si>
  <si>
    <t>D730178</t>
  </si>
  <si>
    <t>PLE  PIASTRA DI ANCORAGGIO LUX E E6</t>
  </si>
  <si>
    <t>P123025</t>
  </si>
  <si>
    <t>B 00 R02 SUPP. A MURO LAMPEGG. B LTA</t>
  </si>
  <si>
    <t>D113717 00002</t>
  </si>
  <si>
    <t>ELBA BU QUADRO SDC 230V 50HZ</t>
  </si>
  <si>
    <t>P910048 00002</t>
  </si>
  <si>
    <t>REEL EASY RUA A20 230V W45</t>
  </si>
  <si>
    <t>D110912</t>
  </si>
  <si>
    <t>COMPASS ISO CARD TRASPONDER BFT</t>
  </si>
  <si>
    <t>N733299</t>
  </si>
  <si>
    <t>CTBP ACCESSORI PER PHEBEKIT ITA</t>
  </si>
  <si>
    <t>D110914</t>
  </si>
  <si>
    <t>COMPASS-RING TRASP.PORTACH.CON NUMERO ID</t>
  </si>
  <si>
    <t>R965004 00002</t>
  </si>
  <si>
    <t>WIND RMB KIT 130B 200-230 EF UP</t>
  </si>
  <si>
    <t>P111274</t>
  </si>
  <si>
    <t>RME1 BT 24V RILEVATORE MASSE METALL.</t>
  </si>
  <si>
    <t>P121025</t>
  </si>
  <si>
    <t>Q.BO PAD PULSANTIERA</t>
  </si>
  <si>
    <t>P111053</t>
  </si>
  <si>
    <t>CM2000  COSTA MECCANICA METRI 2</t>
  </si>
  <si>
    <t>D113811 00004</t>
  </si>
  <si>
    <t>ALENA SW2 QUADRO CPEM 220-230V 50/60HZ</t>
  </si>
  <si>
    <t>P111494</t>
  </si>
  <si>
    <t>B EBA WI-FI GATEWAY</t>
  </si>
  <si>
    <t>N999675</t>
  </si>
  <si>
    <t>KIT CHIAVE GREZZA flock</t>
  </si>
  <si>
    <t>P111001 00003</t>
  </si>
  <si>
    <t>RME2 230V RILEVATORE MASSE METALL.</t>
  </si>
  <si>
    <t>N190104</t>
  </si>
  <si>
    <t>BIR C COSTA PNEUMAT.IN GOMMA+SUPPORTO</t>
  </si>
  <si>
    <t>N733288</t>
  </si>
  <si>
    <t>BLP BASE FISSAGGIO PHEBE/C LUNGA L1600</t>
  </si>
  <si>
    <t>P111468</t>
  </si>
  <si>
    <t>B EBA RS 485 LINK</t>
  </si>
  <si>
    <t>D110926 00001</t>
  </si>
  <si>
    <t>SPIRA 2X1M MAGNETICA PRECABLATA RMM</t>
  </si>
  <si>
    <t>P111467</t>
  </si>
  <si>
    <t>B EBA WIE</t>
  </si>
  <si>
    <t>P111535</t>
  </si>
  <si>
    <t>B EBA Z-WAVE DRIVER</t>
  </si>
  <si>
    <t>D113805 00002</t>
  </si>
  <si>
    <t>B EBA TCP/IP GATEWAY</t>
  </si>
  <si>
    <t>P111466</t>
  </si>
  <si>
    <t>B EBA IO</t>
  </si>
  <si>
    <t>N999443</t>
  </si>
  <si>
    <t>PL LX BT CONFEZ.PIAST. ANCORAGGIO LUX BT</t>
  </si>
  <si>
    <t>N733129</t>
  </si>
  <si>
    <t>CTA2 CONFEZ.TUBI TRASM.2/ARM 20X20 L200</t>
  </si>
  <si>
    <t>P915136 00003</t>
  </si>
  <si>
    <t>PHEBE BT A SQ</t>
  </si>
  <si>
    <t>P115005</t>
  </si>
  <si>
    <t>SM1 SBLOCCO CREMONESE BASCU.1 CAVO</t>
  </si>
  <si>
    <t>P115001</t>
  </si>
  <si>
    <t>SM2 SBLOCCO CREMONESE BASCU.2 CAVI</t>
  </si>
  <si>
    <t>P111536</t>
  </si>
  <si>
    <t>AKTA A30 COPPIA FOTOC. ORIENTABILI</t>
  </si>
  <si>
    <t>Quantità massima per singolo ordine</t>
  </si>
  <si>
    <t>Peso unitario prodotto [kg]</t>
  </si>
  <si>
    <t>SERVIZIO DI CONSEGNA VELOCE “QUICK DELIVERY”</t>
  </si>
  <si>
    <t>Da lunedì 13 novembre 2017, su un insieme predefinito di prodotti ed entro determinati limiti di quantità e peso, sarà possibile richiedere in fase d’ordine una consegna veloce tramite un servizio denominato “Quick Delivery”.</t>
  </si>
  <si>
    <r>
      <t xml:space="preserve">Questo innovativo servizio </t>
    </r>
    <r>
      <rPr>
        <b/>
        <sz val="11"/>
        <color rgb="FF000000"/>
        <rFont val="Calibri"/>
        <family val="2"/>
        <scheme val="minor"/>
      </rPr>
      <t>garantirà</t>
    </r>
    <r>
      <rPr>
        <sz val="11"/>
        <color rgb="FF000000"/>
        <rFont val="Calibri"/>
        <family val="2"/>
        <scheme val="minor"/>
      </rPr>
      <t xml:space="preserve"> </t>
    </r>
    <r>
      <rPr>
        <b/>
        <sz val="11"/>
        <color rgb="FF000000"/>
        <rFont val="Calibri"/>
        <family val="2"/>
        <scheme val="minor"/>
      </rPr>
      <t xml:space="preserve">la consegna a destino dei prodotti finiti entro le ore 17.00 del giorno lavorativo successivo al ricevimento dell’ordine </t>
    </r>
    <r>
      <rPr>
        <sz val="11"/>
        <color rgb="FF000000"/>
        <rFont val="Calibri"/>
        <family val="2"/>
        <scheme val="minor"/>
      </rPr>
      <t>se ricevuto entro le ore 12.00, ad eccezione delle destinazioni locate in Calabria, Sicilia e Sardegna per le quali la consegna verrà garantita entro ulteriori 24 ore.</t>
    </r>
  </si>
  <si>
    <t>Il nuovo servizio di consegna veloce “Quick Delivery” comprenderà inoltre:</t>
  </si>
  <si>
    <r>
      <t>ü</t>
    </r>
    <r>
      <rPr>
        <sz val="7"/>
        <color rgb="FF000000"/>
        <rFont val="Times New Roman"/>
        <family val="1"/>
      </rPr>
      <t xml:space="preserve">  </t>
    </r>
    <r>
      <rPr>
        <sz val="11"/>
        <color rgb="FF000000"/>
        <rFont val="Calibri"/>
        <family val="2"/>
        <scheme val="minor"/>
      </rPr>
      <t>l’invio della conferma d’ordine via mail;</t>
    </r>
  </si>
  <si>
    <r>
      <t>ü</t>
    </r>
    <r>
      <rPr>
        <sz val="7"/>
        <color rgb="FF000000"/>
        <rFont val="Times New Roman"/>
        <family val="1"/>
      </rPr>
      <t xml:space="preserve">  </t>
    </r>
    <r>
      <rPr>
        <sz val="11"/>
        <color rgb="FF000000"/>
        <rFont val="Calibri"/>
        <family val="2"/>
        <scheme val="minor"/>
      </rPr>
      <t>i servizi di tracking della spedizione comprensivi di:</t>
    </r>
  </si>
  <si>
    <r>
      <t>a.</t>
    </r>
    <r>
      <rPr>
        <sz val="7"/>
        <color rgb="FF000000"/>
        <rFont val="Times New Roman"/>
        <family val="1"/>
      </rPr>
      <t xml:space="preserve">    </t>
    </r>
    <r>
      <rPr>
        <sz val="11"/>
        <color rgb="FF000000"/>
        <rFont val="Calibri"/>
        <family val="2"/>
        <scheme val="minor"/>
      </rPr>
      <t>invio via mail di un messaggio che conferma la presa in carico della spedizione, della copia del Documento di Trasporto e di tutti i riferimenti per il tracking tramite il sito del corriere;</t>
    </r>
  </si>
  <si>
    <r>
      <t>b.</t>
    </r>
    <r>
      <rPr>
        <sz val="7"/>
        <color rgb="FF000000"/>
        <rFont val="Times New Roman"/>
        <family val="1"/>
      </rPr>
      <t xml:space="preserve">    </t>
    </r>
    <r>
      <rPr>
        <sz val="11"/>
        <color rgb="FF000000"/>
        <rFont val="Calibri"/>
        <family val="2"/>
        <scheme val="minor"/>
      </rPr>
      <t>invio via mail di un messaggio che riporta la fascia oraria in cui è prevista la consegna;</t>
    </r>
  </si>
  <si>
    <r>
      <t>c.</t>
    </r>
    <r>
      <rPr>
        <sz val="7"/>
        <color rgb="FF000000"/>
        <rFont val="Times New Roman"/>
        <family val="1"/>
      </rPr>
      <t xml:space="preserve">     </t>
    </r>
    <r>
      <rPr>
        <sz val="11"/>
        <color rgb="FF000000"/>
        <rFont val="Calibri"/>
        <family val="2"/>
        <scheme val="minor"/>
      </rPr>
      <t>solo in caso di eventuali disguidi, invio di un messaggio che informa sulla nuova previsione di consegna.</t>
    </r>
  </si>
  <si>
    <t>Gli ordini con richiesta di consegna veloce “Quick Delivery” (denominati ordini QD) avranno una gestione prioritaria in fase di caricamento, di approntamento, di spedizione e di consegna. Questi ordini dovranno pertanto essere trasmessi all’ufficio Customer Service unicamente all’indirizzo mail ordiniQD@bft.it e ricevuti entro le ore 12.00 per consegna a destino il giorno successivo entro le 17.00 (ad eccezione delle destinazioni locate in Calabria, Sicilia e Sardegna per le quali la consegna verrà garantita entro ulteriori 24 ore). Gli ordini QD trasmessi dopo le ore 12.00, saranno consegnati entro le 17.00 del secondo giorno successivo (ad eccezione delle destinazioni locate in Calabria, Sicilia e Sardegna per le quali la consegna verrà garantita entro ulteriori 24 ore).</t>
  </si>
  <si>
    <r>
      <t xml:space="preserve">Per garantire la corretta erogazione dei servizi informativi accessori </t>
    </r>
    <r>
      <rPr>
        <b/>
        <sz val="11"/>
        <color rgb="FF000000"/>
        <rFont val="Calibri"/>
        <family val="2"/>
        <scheme val="minor"/>
      </rPr>
      <t xml:space="preserve">sarà fondamentale indicare nell’ordine l’indirizzo mail al quale indirizzare i messaggi di tracking ed un numero di cellulare del destinatario </t>
    </r>
    <r>
      <rPr>
        <sz val="11"/>
        <color rgb="FF000000"/>
        <rFont val="Calibri"/>
        <family val="2"/>
        <scheme val="minor"/>
      </rPr>
      <t>che sarà riportato nel DDT per eventuali comunicazioni telefoniche da parte del corriere incaricato del trasporto.</t>
    </r>
  </si>
  <si>
    <r>
      <t>In considerazione della natura del servizio e dei limiti fisici di spedizione,</t>
    </r>
    <r>
      <rPr>
        <b/>
        <sz val="11"/>
        <color rgb="FF000000"/>
        <rFont val="Calibri"/>
        <family val="2"/>
        <scheme val="minor"/>
      </rPr>
      <t xml:space="preserve"> ogni singolo ordine non potrà contenere prodotti diversi da quelli contenuti nella tabella allegata alla presente ed in numero superiore rispetto alla quantità massima indicata. </t>
    </r>
    <r>
      <rPr>
        <sz val="11"/>
        <color rgb="FF000000"/>
        <rFont val="Calibri"/>
        <family val="2"/>
        <scheme val="minor"/>
      </rPr>
      <t>Inoltre,</t>
    </r>
    <r>
      <rPr>
        <b/>
        <sz val="11"/>
        <color rgb="FF000000"/>
        <rFont val="Calibri"/>
        <family val="2"/>
        <scheme val="minor"/>
      </rPr>
      <t xml:space="preserve"> il peso complessivo dei materiali ordinati dovrà essere inferiore ai 70 Kg per singolo ordine/spedizione.</t>
    </r>
  </si>
  <si>
    <t>Eventuali ordini che non dovessero soddisfare i requisiti sopra riportati (ordini di prodotti non presenti in tabella o in quantità superiore al massimo ordinabile o con peso complessivo superiore ai 70 kg) verranno evasi con le normali procedure e nei tempi standard, senza produrre addebito per il servizio “Quick Delivery”.</t>
  </si>
  <si>
    <t>Agenzia</t>
  </si>
  <si>
    <t>CAP</t>
  </si>
  <si>
    <t>Tel</t>
  </si>
  <si>
    <t>Spett.le</t>
  </si>
  <si>
    <t>Cliente</t>
  </si>
  <si>
    <t>BFT S.p.a.</t>
  </si>
  <si>
    <t>Ordine N°</t>
  </si>
  <si>
    <t>Data ordine</t>
  </si>
  <si>
    <t>Via</t>
  </si>
  <si>
    <t>Città</t>
  </si>
  <si>
    <t>Note</t>
  </si>
  <si>
    <t>P.IVA</t>
  </si>
  <si>
    <t>Destinazione merce</t>
  </si>
  <si>
    <t>Cap</t>
  </si>
  <si>
    <t>Email</t>
  </si>
  <si>
    <t>Pos</t>
  </si>
  <si>
    <t>Descrizione</t>
  </si>
  <si>
    <t>U.M.</t>
  </si>
  <si>
    <t>Q.tà</t>
  </si>
  <si>
    <t>Listino</t>
  </si>
  <si>
    <t>Sconti</t>
  </si>
  <si>
    <t>Sc. Eq.</t>
  </si>
  <si>
    <t>Imp. Un.</t>
  </si>
  <si>
    <t>Imp. Tot.</t>
  </si>
  <si>
    <t>TOTALE ORDINE</t>
  </si>
  <si>
    <t>Totale pezzi</t>
  </si>
  <si>
    <t>Listino 2017</t>
  </si>
  <si>
    <t>Peso</t>
  </si>
  <si>
    <t>PESO MASSIMO</t>
  </si>
  <si>
    <t>PESO ORDINE</t>
  </si>
  <si>
    <t>ORDINE CONFORME</t>
  </si>
  <si>
    <t>MODULO TRASMISSIONE ORDINE "QUICK DELIVERY"</t>
  </si>
  <si>
    <t>Q.tà max</t>
  </si>
  <si>
    <t>Check</t>
  </si>
  <si>
    <t>Peso riga</t>
  </si>
  <si>
    <t>Indirizzo mail per invio documenti - OBBLIGATORIO</t>
  </si>
  <si>
    <t>Ref.</t>
  </si>
  <si>
    <t>Ragione Sociale</t>
  </si>
  <si>
    <r>
      <t>AREA PER LA VERIFICA DELLE QUANTIT</t>
    </r>
    <r>
      <rPr>
        <b/>
        <sz val="14"/>
        <color rgb="FFC00000"/>
        <rFont val="Calibri"/>
        <family val="2"/>
      </rPr>
      <t>À MASSIME PER CODICE E DEL PESO MASSIMO COMPLESSIVO PER ORDINE</t>
    </r>
  </si>
  <si>
    <t>PESO ORDINE (MAX 70 KG) E CHECK</t>
  </si>
  <si>
    <t>Numero cellulare destinatario - OBBLIGAOTORIO</t>
  </si>
  <si>
    <t>Destinatario</t>
  </si>
  <si>
    <r>
      <t xml:space="preserve">INSERITE LE INFORMAZIONI RICHIESTE NELLE CELLE DI COLORE </t>
    </r>
    <r>
      <rPr>
        <b/>
        <u/>
        <sz val="12"/>
        <color rgb="FFC00000"/>
        <rFont val="Calibri"/>
        <family val="2"/>
        <scheme val="minor"/>
      </rPr>
      <t>GRIGIO CHIARO</t>
    </r>
    <r>
      <rPr>
        <b/>
        <sz val="12"/>
        <color rgb="FFC00000"/>
        <rFont val="Calibri"/>
        <family val="2"/>
        <scheme val="minor"/>
      </rPr>
      <t xml:space="preserve"> PER VERIFICARE LA CONGRUIT</t>
    </r>
    <r>
      <rPr>
        <b/>
        <sz val="12"/>
        <color rgb="FFC00000"/>
        <rFont val="Calibri"/>
        <family val="2"/>
      </rPr>
      <t>À DEL VOSTRO ORDINE</t>
    </r>
  </si>
</sst>
</file>

<file path=xl/styles.xml><?xml version="1.0" encoding="utf-8"?>
<styleSheet xmlns="http://schemas.openxmlformats.org/spreadsheetml/2006/main">
  <fonts count="24">
    <font>
      <sz val="11"/>
      <color theme="1"/>
      <name val="Calibri"/>
      <family val="2"/>
      <scheme val="minor"/>
    </font>
    <font>
      <b/>
      <sz val="9"/>
      <color theme="0"/>
      <name val="Calibri"/>
      <family val="2"/>
      <scheme val="minor"/>
    </font>
    <font>
      <sz val="9"/>
      <color theme="1"/>
      <name val="Calibri"/>
      <family val="2"/>
      <scheme val="minor"/>
    </font>
    <font>
      <sz val="9"/>
      <name val="Calibri"/>
      <family val="2"/>
      <scheme val="minor"/>
    </font>
    <font>
      <sz val="11"/>
      <color theme="1"/>
      <name val="Calibri"/>
      <family val="2"/>
      <scheme val="minor"/>
    </font>
    <font>
      <b/>
      <u/>
      <sz val="11"/>
      <color rgb="FF000000"/>
      <name val="Calibri"/>
      <family val="2"/>
      <scheme val="minor"/>
    </font>
    <font>
      <sz val="11"/>
      <color rgb="FF000000"/>
      <name val="Calibri"/>
      <family val="2"/>
      <scheme val="minor"/>
    </font>
    <font>
      <b/>
      <sz val="11"/>
      <color rgb="FF000000"/>
      <name val="Calibri"/>
      <family val="2"/>
      <scheme val="minor"/>
    </font>
    <font>
      <sz val="11"/>
      <color rgb="FF000000"/>
      <name val="Wingdings"/>
      <charset val="2"/>
    </font>
    <font>
      <sz val="7"/>
      <color rgb="FF000000"/>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9"/>
      <color theme="1"/>
      <name val="Arial"/>
      <family val="2"/>
    </font>
    <font>
      <b/>
      <sz val="9"/>
      <color theme="1"/>
      <name val="Arial"/>
      <family val="2"/>
    </font>
    <font>
      <sz val="12"/>
      <color theme="0"/>
      <name val="Calibri"/>
      <family val="2"/>
      <scheme val="minor"/>
    </font>
    <font>
      <b/>
      <sz val="9"/>
      <name val="Arial"/>
      <family val="2"/>
    </font>
    <font>
      <b/>
      <sz val="12"/>
      <color theme="0"/>
      <name val="Calibri"/>
      <family val="2"/>
      <scheme val="minor"/>
    </font>
    <font>
      <b/>
      <sz val="14"/>
      <color rgb="FFC00000"/>
      <name val="Calibri"/>
      <family val="2"/>
      <scheme val="minor"/>
    </font>
    <font>
      <b/>
      <sz val="14"/>
      <color rgb="FFC00000"/>
      <name val="Calibri"/>
      <family val="2"/>
    </font>
    <font>
      <sz val="9"/>
      <color theme="0"/>
      <name val="Arial"/>
      <family val="2"/>
    </font>
    <font>
      <b/>
      <sz val="12"/>
      <color rgb="FFC00000"/>
      <name val="Calibri"/>
      <family val="2"/>
      <scheme val="minor"/>
    </font>
    <font>
      <b/>
      <sz val="12"/>
      <color rgb="FFC00000"/>
      <name val="Calibri"/>
      <family val="2"/>
    </font>
    <font>
      <b/>
      <u/>
      <sz val="12"/>
      <color rgb="FFC00000"/>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style="thin">
        <color indexed="64"/>
      </top>
      <bottom style="hair">
        <color indexed="64"/>
      </bottom>
      <diagonal/>
    </border>
    <border>
      <left/>
      <right/>
      <top style="hair">
        <color auto="1"/>
      </top>
      <bottom/>
      <diagonal/>
    </border>
    <border>
      <left/>
      <right/>
      <top style="thin">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4" fillId="0" borderId="0" applyFont="0" applyFill="0" applyBorder="0" applyAlignment="0" applyProtection="0"/>
  </cellStyleXfs>
  <cellXfs count="130">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1" xfId="0" applyFont="1" applyFill="1" applyBorder="1"/>
    <xf numFmtId="0" fontId="2" fillId="0" borderId="0" xfId="0" applyFont="1"/>
    <xf numFmtId="0" fontId="2" fillId="0" borderId="0" xfId="0" applyFont="1" applyAlignment="1">
      <alignment horizontal="center"/>
    </xf>
    <xf numFmtId="0" fontId="2" fillId="0" borderId="1" xfId="0" applyFont="1" applyBorder="1" applyAlignment="1">
      <alignment horizontal="center"/>
    </xf>
    <xf numFmtId="2" fontId="3" fillId="0" borderId="1" xfId="0" applyNumberFormat="1" applyFont="1" applyFill="1" applyBorder="1" applyAlignment="1">
      <alignment horizontal="center"/>
    </xf>
    <xf numFmtId="0" fontId="0" fillId="0" borderId="2" xfId="0" applyBorder="1"/>
    <xf numFmtId="0" fontId="0" fillId="0" borderId="3" xfId="0"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10" xfId="0" applyBorder="1"/>
    <xf numFmtId="0" fontId="0" fillId="0" borderId="0" xfId="0" applyBorder="1"/>
    <xf numFmtId="0" fontId="5" fillId="0" borderId="0" xfId="0" applyFont="1" applyBorder="1" applyAlignment="1">
      <alignment horizontal="justify" vertical="center"/>
    </xf>
    <xf numFmtId="0" fontId="6" fillId="0" borderId="0" xfId="0" applyFont="1" applyBorder="1" applyAlignment="1">
      <alignment horizontal="justify" vertical="center"/>
    </xf>
    <xf numFmtId="0" fontId="8" fillId="0" borderId="0" xfId="0" applyFont="1" applyBorder="1" applyAlignment="1">
      <alignment horizontal="justify" vertical="center"/>
    </xf>
    <xf numFmtId="0" fontId="0" fillId="0" borderId="0" xfId="0" applyFill="1" applyBorder="1" applyAlignment="1">
      <alignment horizontal="left" vertical="top" wrapText="1"/>
    </xf>
    <xf numFmtId="0" fontId="0" fillId="0" borderId="11" xfId="0" applyBorder="1"/>
    <xf numFmtId="0" fontId="10" fillId="3" borderId="0" xfId="0" applyNumberFormat="1" applyFont="1" applyFill="1" applyProtection="1"/>
    <xf numFmtId="0" fontId="10" fillId="3" borderId="0" xfId="0" applyNumberFormat="1" applyFont="1" applyFill="1" applyAlignment="1" applyProtection="1"/>
    <xf numFmtId="0" fontId="12" fillId="3" borderId="0" xfId="0" applyNumberFormat="1" applyFont="1" applyFill="1" applyAlignment="1" applyProtection="1"/>
    <xf numFmtId="0" fontId="10" fillId="3" borderId="0" xfId="0" applyNumberFormat="1" applyFont="1" applyFill="1" applyBorder="1" applyAlignment="1" applyProtection="1">
      <alignment horizontal="center"/>
    </xf>
    <xf numFmtId="0" fontId="11" fillId="3" borderId="0" xfId="0" applyNumberFormat="1" applyFont="1" applyFill="1" applyProtection="1"/>
    <xf numFmtId="0" fontId="11" fillId="3" borderId="0" xfId="0" applyNumberFormat="1" applyFont="1" applyFill="1" applyAlignment="1" applyProtection="1">
      <alignment horizontal="left"/>
    </xf>
    <xf numFmtId="0" fontId="10" fillId="3" borderId="0" xfId="0" applyNumberFormat="1" applyFont="1" applyFill="1" applyAlignment="1" applyProtection="1">
      <alignment horizontal="left"/>
    </xf>
    <xf numFmtId="0" fontId="11" fillId="4" borderId="1" xfId="0" applyNumberFormat="1" applyFont="1" applyFill="1" applyBorder="1" applyAlignment="1" applyProtection="1">
      <alignment vertical="center"/>
    </xf>
    <xf numFmtId="0" fontId="13" fillId="3" borderId="17" xfId="0" applyNumberFormat="1" applyFont="1" applyFill="1" applyBorder="1" applyProtection="1"/>
    <xf numFmtId="0" fontId="13" fillId="3" borderId="16" xfId="0" applyNumberFormat="1" applyFont="1" applyFill="1" applyBorder="1" applyAlignment="1" applyProtection="1">
      <alignment horizontal="left"/>
    </xf>
    <xf numFmtId="4" fontId="13" fillId="3" borderId="16" xfId="0" applyNumberFormat="1" applyFont="1" applyFill="1" applyBorder="1" applyProtection="1"/>
    <xf numFmtId="10" fontId="13" fillId="3" borderId="17" xfId="1" applyNumberFormat="1" applyFont="1" applyFill="1" applyBorder="1" applyProtection="1"/>
    <xf numFmtId="0" fontId="13" fillId="3" borderId="16" xfId="0" applyNumberFormat="1" applyFont="1" applyFill="1" applyBorder="1" applyProtection="1"/>
    <xf numFmtId="10" fontId="13" fillId="3" borderId="16" xfId="1" applyNumberFormat="1" applyFont="1" applyFill="1" applyBorder="1" applyProtection="1"/>
    <xf numFmtId="0" fontId="13" fillId="3" borderId="18" xfId="0" applyNumberFormat="1" applyFont="1" applyFill="1" applyBorder="1" applyProtection="1"/>
    <xf numFmtId="0" fontId="13" fillId="3" borderId="18" xfId="0" applyNumberFormat="1" applyFont="1" applyFill="1" applyBorder="1" applyAlignment="1" applyProtection="1">
      <alignment horizontal="left"/>
    </xf>
    <xf numFmtId="4" fontId="13" fillId="3" borderId="18" xfId="0" applyNumberFormat="1" applyFont="1" applyFill="1" applyBorder="1" applyProtection="1"/>
    <xf numFmtId="10" fontId="13" fillId="3" borderId="18" xfId="1" applyNumberFormat="1" applyFont="1" applyFill="1" applyBorder="1" applyProtection="1"/>
    <xf numFmtId="0" fontId="13" fillId="3" borderId="0" xfId="0" applyNumberFormat="1" applyFont="1" applyFill="1" applyBorder="1" applyProtection="1"/>
    <xf numFmtId="0" fontId="13" fillId="3" borderId="0" xfId="0" applyNumberFormat="1" applyFont="1" applyFill="1" applyBorder="1" applyAlignment="1" applyProtection="1">
      <alignment horizontal="left"/>
    </xf>
    <xf numFmtId="0" fontId="13" fillId="3" borderId="3" xfId="0" applyNumberFormat="1" applyFont="1" applyFill="1" applyBorder="1" applyProtection="1"/>
    <xf numFmtId="0" fontId="11" fillId="3" borderId="0" xfId="0" applyNumberFormat="1" applyFont="1" applyFill="1" applyBorder="1" applyProtection="1"/>
    <xf numFmtId="0" fontId="10" fillId="3" borderId="0" xfId="0" applyNumberFormat="1" applyFont="1" applyFill="1" applyBorder="1" applyProtection="1"/>
    <xf numFmtId="4" fontId="2" fillId="0" borderId="1" xfId="0" applyNumberFormat="1" applyFont="1" applyBorder="1" applyAlignment="1">
      <alignment horizontal="right"/>
    </xf>
    <xf numFmtId="0" fontId="15" fillId="3" borderId="0" xfId="0" applyNumberFormat="1" applyFont="1" applyFill="1" applyProtection="1"/>
    <xf numFmtId="3" fontId="11" fillId="3" borderId="12" xfId="0" applyNumberFormat="1" applyFont="1" applyFill="1" applyBorder="1" applyAlignment="1" applyProtection="1">
      <alignment horizontal="center"/>
    </xf>
    <xf numFmtId="0" fontId="10" fillId="3" borderId="0" xfId="0" applyNumberFormat="1" applyFont="1" applyFill="1" applyAlignment="1" applyProtection="1">
      <alignment horizontal="center"/>
    </xf>
    <xf numFmtId="0" fontId="17" fillId="2" borderId="1" xfId="0" applyNumberFormat="1" applyFont="1" applyFill="1" applyBorder="1" applyAlignment="1" applyProtection="1">
      <alignment horizontal="center" vertical="center"/>
    </xf>
    <xf numFmtId="3" fontId="13" fillId="5" borderId="16" xfId="0" applyNumberFormat="1" applyFont="1" applyFill="1" applyBorder="1" applyProtection="1"/>
    <xf numFmtId="4" fontId="16" fillId="5" borderId="16" xfId="0" applyNumberFormat="1" applyFont="1" applyFill="1" applyBorder="1" applyAlignment="1" applyProtection="1">
      <alignment horizontal="center" vertical="center"/>
    </xf>
    <xf numFmtId="4" fontId="13" fillId="5" borderId="16" xfId="0" applyNumberFormat="1" applyFont="1" applyFill="1" applyBorder="1" applyAlignment="1" applyProtection="1">
      <alignment horizontal="left" vertical="center"/>
    </xf>
    <xf numFmtId="4" fontId="13" fillId="5" borderId="16" xfId="0" applyNumberFormat="1" applyFont="1" applyFill="1" applyBorder="1" applyAlignment="1" applyProtection="1">
      <alignment horizontal="right"/>
    </xf>
    <xf numFmtId="4" fontId="10" fillId="3" borderId="0" xfId="0" applyNumberFormat="1" applyFont="1" applyFill="1" applyProtection="1"/>
    <xf numFmtId="0" fontId="11" fillId="0" borderId="0" xfId="0" applyNumberFormat="1" applyFont="1" applyFill="1" applyBorder="1" applyAlignment="1" applyProtection="1">
      <alignment vertical="center"/>
    </xf>
    <xf numFmtId="3" fontId="20" fillId="3" borderId="0" xfId="0" applyNumberFormat="1" applyFont="1" applyFill="1" applyBorder="1" applyAlignment="1" applyProtection="1"/>
    <xf numFmtId="4" fontId="13" fillId="3" borderId="0" xfId="0" applyNumberFormat="1" applyFont="1" applyFill="1" applyBorder="1" applyAlignment="1" applyProtection="1"/>
    <xf numFmtId="4"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vertical="center"/>
    </xf>
    <xf numFmtId="0" fontId="10" fillId="3" borderId="0" xfId="0" applyNumberFormat="1" applyFont="1" applyFill="1" applyBorder="1" applyAlignment="1" applyProtection="1"/>
    <xf numFmtId="4" fontId="11" fillId="4" borderId="12" xfId="0" applyNumberFormat="1" applyFont="1" applyFill="1" applyBorder="1" applyAlignment="1" applyProtection="1">
      <alignment horizontal="center"/>
    </xf>
    <xf numFmtId="0" fontId="11" fillId="3" borderId="0" xfId="0" applyNumberFormat="1" applyFont="1" applyFill="1" applyBorder="1" applyAlignment="1" applyProtection="1"/>
    <xf numFmtId="0" fontId="10" fillId="3" borderId="0" xfId="0" applyNumberFormat="1" applyFont="1" applyFill="1" applyBorder="1" applyAlignment="1" applyProtection="1">
      <alignment vertical="top"/>
    </xf>
    <xf numFmtId="14" fontId="11" fillId="5" borderId="16" xfId="0" applyNumberFormat="1" applyFont="1" applyFill="1" applyBorder="1" applyAlignment="1" applyProtection="1">
      <alignment horizontal="left"/>
      <protection locked="0"/>
    </xf>
    <xf numFmtId="0" fontId="13" fillId="5" borderId="17" xfId="0" applyNumberFormat="1" applyFont="1" applyFill="1" applyBorder="1" applyProtection="1">
      <protection locked="0"/>
    </xf>
    <xf numFmtId="0" fontId="13" fillId="5" borderId="16" xfId="0" applyNumberFormat="1" applyFont="1" applyFill="1" applyBorder="1" applyProtection="1">
      <protection locked="0"/>
    </xf>
    <xf numFmtId="0" fontId="10" fillId="4" borderId="25" xfId="0" applyNumberFormat="1" applyFont="1" applyFill="1" applyBorder="1" applyProtection="1"/>
    <xf numFmtId="0" fontId="10" fillId="4" borderId="26" xfId="0" applyNumberFormat="1" applyFont="1" applyFill="1" applyBorder="1" applyProtection="1"/>
    <xf numFmtId="0" fontId="15" fillId="4" borderId="26" xfId="0" applyNumberFormat="1" applyFont="1" applyFill="1" applyBorder="1" applyProtection="1"/>
    <xf numFmtId="0" fontId="10" fillId="4" borderId="27" xfId="0" applyNumberFormat="1" applyFont="1" applyFill="1" applyBorder="1" applyProtection="1"/>
    <xf numFmtId="0" fontId="10" fillId="4" borderId="28" xfId="0" applyNumberFormat="1" applyFont="1" applyFill="1" applyBorder="1" applyProtection="1"/>
    <xf numFmtId="0" fontId="10" fillId="4" borderId="29" xfId="0" applyNumberFormat="1" applyFont="1" applyFill="1" applyBorder="1" applyProtection="1"/>
    <xf numFmtId="0" fontId="10" fillId="4" borderId="0" xfId="0" applyNumberFormat="1" applyFont="1" applyFill="1" applyBorder="1" applyProtection="1"/>
    <xf numFmtId="0" fontId="15" fillId="4" borderId="0" xfId="0" applyNumberFormat="1" applyFont="1" applyFill="1" applyBorder="1" applyProtection="1"/>
    <xf numFmtId="0" fontId="11" fillId="4" borderId="0" xfId="0" applyNumberFormat="1" applyFont="1" applyFill="1" applyBorder="1" applyAlignment="1" applyProtection="1">
      <alignment horizontal="right"/>
    </xf>
    <xf numFmtId="2" fontId="11" fillId="4" borderId="12" xfId="0" applyNumberFormat="1" applyFont="1" applyFill="1" applyBorder="1" applyProtection="1"/>
    <xf numFmtId="4" fontId="11" fillId="4" borderId="12" xfId="0" applyNumberFormat="1" applyFont="1" applyFill="1" applyBorder="1" applyProtection="1"/>
    <xf numFmtId="3" fontId="11" fillId="4" borderId="12" xfId="0" applyNumberFormat="1" applyFont="1" applyFill="1" applyBorder="1" applyAlignment="1" applyProtection="1">
      <alignment horizontal="center"/>
    </xf>
    <xf numFmtId="0" fontId="10" fillId="4" borderId="30" xfId="0" applyNumberFormat="1" applyFont="1" applyFill="1" applyBorder="1" applyProtection="1"/>
    <xf numFmtId="0" fontId="10" fillId="4" borderId="31" xfId="0" applyNumberFormat="1" applyFont="1" applyFill="1" applyBorder="1" applyProtection="1"/>
    <xf numFmtId="0" fontId="15" fillId="4" borderId="31" xfId="0" applyNumberFormat="1" applyFont="1" applyFill="1" applyBorder="1" applyProtection="1"/>
    <xf numFmtId="0" fontId="10" fillId="4" borderId="32" xfId="0" applyNumberFormat="1" applyFont="1" applyFill="1" applyBorder="1" applyProtection="1"/>
    <xf numFmtId="0" fontId="18" fillId="4" borderId="0" xfId="0" applyNumberFormat="1" applyFont="1" applyFill="1" applyBorder="1" applyAlignment="1" applyProtection="1">
      <alignment horizontal="center" vertical="center" wrapText="1"/>
    </xf>
    <xf numFmtId="0" fontId="11" fillId="4" borderId="34" xfId="0" applyNumberFormat="1" applyFont="1" applyFill="1" applyBorder="1" applyAlignment="1" applyProtection="1">
      <alignment horizontal="center"/>
    </xf>
    <xf numFmtId="0" fontId="11" fillId="4" borderId="35" xfId="0" applyNumberFormat="1" applyFont="1" applyFill="1" applyBorder="1" applyAlignment="1" applyProtection="1">
      <alignment horizontal="center"/>
    </xf>
    <xf numFmtId="0" fontId="11" fillId="4" borderId="33" xfId="0" applyNumberFormat="1" applyFont="1" applyFill="1" applyBorder="1" applyAlignment="1" applyProtection="1">
      <alignment horizontal="center"/>
    </xf>
    <xf numFmtId="0" fontId="11" fillId="5" borderId="13" xfId="0" applyNumberFormat="1" applyFont="1" applyFill="1" applyBorder="1" applyAlignment="1" applyProtection="1">
      <alignment horizontal="left"/>
      <protection locked="0"/>
    </xf>
    <xf numFmtId="0" fontId="11" fillId="5" borderId="15" xfId="0" applyNumberFormat="1" applyFont="1" applyFill="1" applyBorder="1" applyAlignment="1" applyProtection="1">
      <alignment horizontal="left"/>
      <protection locked="0"/>
    </xf>
    <xf numFmtId="0" fontId="10" fillId="5" borderId="13" xfId="0" applyNumberFormat="1" applyFont="1" applyFill="1" applyBorder="1" applyAlignment="1" applyProtection="1">
      <alignment horizontal="left"/>
      <protection locked="0"/>
    </xf>
    <xf numFmtId="0" fontId="10" fillId="5" borderId="14" xfId="0" applyNumberFormat="1" applyFont="1" applyFill="1" applyBorder="1" applyAlignment="1" applyProtection="1">
      <alignment horizontal="left"/>
      <protection locked="0"/>
    </xf>
    <xf numFmtId="0" fontId="10" fillId="5" borderId="15" xfId="0" applyNumberFormat="1" applyFont="1" applyFill="1" applyBorder="1" applyAlignment="1" applyProtection="1">
      <alignment horizontal="left"/>
      <protection locked="0"/>
    </xf>
    <xf numFmtId="0" fontId="10" fillId="5" borderId="20" xfId="0" applyNumberFormat="1" applyFont="1" applyFill="1" applyBorder="1" applyAlignment="1" applyProtection="1">
      <alignment horizontal="left"/>
      <protection locked="0"/>
    </xf>
    <xf numFmtId="0" fontId="11" fillId="5" borderId="18" xfId="0" applyNumberFormat="1" applyFont="1" applyFill="1" applyBorder="1" applyAlignment="1" applyProtection="1">
      <alignment horizontal="left"/>
      <protection locked="0"/>
    </xf>
    <xf numFmtId="0" fontId="11" fillId="5" borderId="21" xfId="0" applyNumberFormat="1" applyFont="1" applyFill="1" applyBorder="1" applyAlignment="1" applyProtection="1">
      <alignment horizontal="left"/>
      <protection locked="0"/>
    </xf>
    <xf numFmtId="0" fontId="11" fillId="3" borderId="14" xfId="0" applyNumberFormat="1" applyFont="1" applyFill="1" applyBorder="1" applyAlignment="1" applyProtection="1">
      <alignment horizontal="left"/>
    </xf>
    <xf numFmtId="49" fontId="10" fillId="5" borderId="16" xfId="0" applyNumberFormat="1" applyFont="1" applyFill="1" applyBorder="1" applyAlignment="1" applyProtection="1">
      <alignment horizontal="left"/>
      <protection locked="0"/>
    </xf>
    <xf numFmtId="0" fontId="10" fillId="5" borderId="16" xfId="0" applyNumberFormat="1" applyFont="1" applyFill="1" applyBorder="1" applyAlignment="1" applyProtection="1">
      <alignment horizontal="left"/>
      <protection locked="0"/>
    </xf>
    <xf numFmtId="0" fontId="10" fillId="5" borderId="22" xfId="0" applyNumberFormat="1" applyFont="1" applyFill="1" applyBorder="1" applyAlignment="1" applyProtection="1">
      <alignment horizontal="left"/>
      <protection locked="0"/>
    </xf>
    <xf numFmtId="0" fontId="10" fillId="5" borderId="23" xfId="0" applyNumberFormat="1" applyFont="1" applyFill="1" applyBorder="1" applyAlignment="1" applyProtection="1">
      <alignment horizontal="left"/>
      <protection locked="0"/>
    </xf>
    <xf numFmtId="0" fontId="10" fillId="5" borderId="24" xfId="0" applyNumberFormat="1" applyFont="1" applyFill="1" applyBorder="1" applyAlignment="1" applyProtection="1">
      <alignment horizontal="left"/>
      <protection locked="0"/>
    </xf>
    <xf numFmtId="0" fontId="21" fillId="4" borderId="25" xfId="0" applyNumberFormat="1" applyFont="1" applyFill="1" applyBorder="1" applyAlignment="1" applyProtection="1">
      <alignment horizontal="center" vertical="center"/>
    </xf>
    <xf numFmtId="0" fontId="21" fillId="4" borderId="26" xfId="0" applyNumberFormat="1" applyFont="1" applyFill="1" applyBorder="1" applyAlignment="1" applyProtection="1">
      <alignment horizontal="center" vertical="center"/>
    </xf>
    <xf numFmtId="0" fontId="21" fillId="4" borderId="27" xfId="0" applyNumberFormat="1" applyFont="1" applyFill="1" applyBorder="1" applyAlignment="1" applyProtection="1">
      <alignment horizontal="center" vertical="center"/>
    </xf>
    <xf numFmtId="0" fontId="21" fillId="4" borderId="30" xfId="0" applyNumberFormat="1" applyFont="1" applyFill="1" applyBorder="1" applyAlignment="1" applyProtection="1">
      <alignment horizontal="center" vertical="center"/>
    </xf>
    <xf numFmtId="0" fontId="21" fillId="4" borderId="31" xfId="0" applyNumberFormat="1" applyFont="1" applyFill="1" applyBorder="1" applyAlignment="1" applyProtection="1">
      <alignment horizontal="center" vertical="center"/>
    </xf>
    <xf numFmtId="0" fontId="21" fillId="4" borderId="32" xfId="0" applyNumberFormat="1" applyFont="1" applyFill="1" applyBorder="1" applyAlignment="1" applyProtection="1">
      <alignment horizontal="center" vertical="center"/>
    </xf>
    <xf numFmtId="0" fontId="10" fillId="3" borderId="6" xfId="0" applyNumberFormat="1" applyFont="1" applyFill="1" applyBorder="1" applyAlignment="1" applyProtection="1">
      <alignment horizontal="left" vertical="top"/>
    </xf>
    <xf numFmtId="0" fontId="10" fillId="3" borderId="10" xfId="0" applyNumberFormat="1" applyFont="1" applyFill="1" applyBorder="1" applyAlignment="1" applyProtection="1">
      <alignment horizontal="left" vertical="top"/>
    </xf>
    <xf numFmtId="0" fontId="10" fillId="3" borderId="2" xfId="0" applyNumberFormat="1" applyFont="1" applyFill="1" applyBorder="1" applyAlignment="1" applyProtection="1">
      <alignment horizontal="left" vertical="top"/>
    </xf>
    <xf numFmtId="0" fontId="10" fillId="3" borderId="7" xfId="0" applyNumberFormat="1" applyFont="1" applyFill="1" applyBorder="1" applyAlignment="1" applyProtection="1">
      <alignment horizontal="left" vertical="top"/>
    </xf>
    <xf numFmtId="0" fontId="10" fillId="3" borderId="0" xfId="0" applyNumberFormat="1" applyFont="1" applyFill="1" applyBorder="1" applyAlignment="1" applyProtection="1">
      <alignment horizontal="left" vertical="top"/>
    </xf>
    <xf numFmtId="0" fontId="10" fillId="3" borderId="3" xfId="0" applyNumberFormat="1" applyFont="1" applyFill="1" applyBorder="1" applyAlignment="1" applyProtection="1">
      <alignment horizontal="left" vertical="top"/>
    </xf>
    <xf numFmtId="0" fontId="10" fillId="3" borderId="8" xfId="0" applyNumberFormat="1" applyFont="1" applyFill="1" applyBorder="1" applyAlignment="1" applyProtection="1">
      <alignment horizontal="left" vertical="top"/>
    </xf>
    <xf numFmtId="0" fontId="10" fillId="3" borderId="11" xfId="0" applyNumberFormat="1" applyFont="1" applyFill="1" applyBorder="1" applyAlignment="1" applyProtection="1">
      <alignment horizontal="left" vertical="top"/>
    </xf>
    <xf numFmtId="0" fontId="10" fillId="3" borderId="4" xfId="0" applyNumberFormat="1" applyFont="1" applyFill="1" applyBorder="1" applyAlignment="1" applyProtection="1">
      <alignment horizontal="left" vertical="top"/>
    </xf>
    <xf numFmtId="0" fontId="11" fillId="4" borderId="1" xfId="0" applyNumberFormat="1" applyFont="1" applyFill="1" applyBorder="1" applyAlignment="1" applyProtection="1">
      <alignment horizontal="center" vertical="center"/>
    </xf>
    <xf numFmtId="4" fontId="14" fillId="4" borderId="1" xfId="0" applyNumberFormat="1" applyFont="1" applyFill="1" applyBorder="1" applyAlignment="1" applyProtection="1">
      <alignment horizontal="left" vertical="center"/>
    </xf>
    <xf numFmtId="4" fontId="14" fillId="4" borderId="19" xfId="0" applyNumberFormat="1" applyFont="1" applyFill="1" applyBorder="1" applyAlignment="1" applyProtection="1">
      <alignment horizontal="right" vertical="center"/>
    </xf>
    <xf numFmtId="4" fontId="14" fillId="4" borderId="9" xfId="0" applyNumberFormat="1" applyFont="1" applyFill="1" applyBorder="1" applyAlignment="1" applyProtection="1">
      <alignment horizontal="right" vertical="center"/>
    </xf>
    <xf numFmtId="4" fontId="14" fillId="4" borderId="5" xfId="0" applyNumberFormat="1" applyFont="1" applyFill="1" applyBorder="1" applyAlignment="1" applyProtection="1">
      <alignment horizontal="left" vertical="center"/>
    </xf>
    <xf numFmtId="4" fontId="14" fillId="4" borderId="19" xfId="0" applyNumberFormat="1" applyFont="1" applyFill="1" applyBorder="1" applyAlignment="1" applyProtection="1">
      <alignment horizontal="left" vertical="center"/>
    </xf>
    <xf numFmtId="4" fontId="14" fillId="4" borderId="9" xfId="0" applyNumberFormat="1" applyFont="1" applyFill="1" applyBorder="1" applyAlignment="1" applyProtection="1">
      <alignment horizontal="left" vertical="center"/>
    </xf>
    <xf numFmtId="3" fontId="14" fillId="4" borderId="1" xfId="0" applyNumberFormat="1" applyFont="1" applyFill="1" applyBorder="1" applyAlignment="1" applyProtection="1">
      <alignment horizontal="right" vertical="center"/>
    </xf>
    <xf numFmtId="0" fontId="11" fillId="3" borderId="0" xfId="0" applyNumberFormat="1" applyFont="1" applyFill="1" applyAlignment="1" applyProtection="1">
      <alignment horizontal="left"/>
    </xf>
    <xf numFmtId="0" fontId="11" fillId="3" borderId="23" xfId="0" applyNumberFormat="1" applyFont="1" applyFill="1" applyBorder="1" applyAlignment="1" applyProtection="1">
      <alignment horizontal="left"/>
    </xf>
    <xf numFmtId="0" fontId="11" fillId="3" borderId="13" xfId="0" applyNumberFormat="1" applyFont="1" applyFill="1" applyBorder="1" applyAlignment="1" applyProtection="1">
      <alignment horizontal="left"/>
    </xf>
    <xf numFmtId="0" fontId="11" fillId="3" borderId="15" xfId="0" applyNumberFormat="1" applyFont="1" applyFill="1" applyBorder="1" applyAlignment="1" applyProtection="1">
      <alignment horizontal="left"/>
    </xf>
    <xf numFmtId="0" fontId="11" fillId="5" borderId="20" xfId="0" applyNumberFormat="1" applyFont="1" applyFill="1" applyBorder="1" applyAlignment="1" applyProtection="1">
      <alignment horizontal="left"/>
      <protection locked="0"/>
    </xf>
    <xf numFmtId="0" fontId="10" fillId="5" borderId="18" xfId="0" applyNumberFormat="1" applyFont="1" applyFill="1" applyBorder="1" applyAlignment="1" applyProtection="1">
      <alignment horizontal="left"/>
      <protection locked="0"/>
    </xf>
    <xf numFmtId="0" fontId="10" fillId="5" borderId="21" xfId="0" applyNumberFormat="1" applyFont="1" applyFill="1" applyBorder="1" applyAlignment="1" applyProtection="1">
      <alignment horizontal="left"/>
      <protection locked="0"/>
    </xf>
  </cellXfs>
  <cellStyles count="2">
    <cellStyle name="Normale" xfId="0" builtinId="0"/>
    <cellStyle name="Percentuale" xfId="1" builtinId="5"/>
  </cellStyles>
  <dxfs count="8">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50800</xdr:rowOff>
    </xdr:from>
    <xdr:to>
      <xdr:col>2</xdr:col>
      <xdr:colOff>1436246</xdr:colOff>
      <xdr:row>8</xdr:row>
      <xdr:rowOff>78600</xdr:rowOff>
    </xdr:to>
    <xdr:pic>
      <xdr:nvPicPr>
        <xdr:cNvPr id="4" name="Immagine 3">
          <a:extLst>
            <a:ext uri="{FF2B5EF4-FFF2-40B4-BE49-F238E27FC236}">
              <a16:creationId xmlns:a16="http://schemas.microsoft.com/office/drawing/2014/main" xmlns="" id="{279407EE-A0F5-416A-8A0F-C77A9B0B17AE}"/>
            </a:ext>
          </a:extLst>
        </xdr:cNvPr>
        <xdr:cNvPicPr>
          <a:picLocks noChangeAspect="1"/>
        </xdr:cNvPicPr>
      </xdr:nvPicPr>
      <xdr:blipFill>
        <a:blip xmlns:r="http://schemas.openxmlformats.org/officeDocument/2006/relationships" r:embed="rId1" cstate="print"/>
        <a:stretch>
          <a:fillRect/>
        </a:stretch>
      </xdr:blipFill>
      <xdr:spPr>
        <a:xfrm>
          <a:off x="647700" y="234950"/>
          <a:ext cx="1499746" cy="1316850"/>
        </a:xfrm>
        <a:prstGeom prst="rect">
          <a:avLst/>
        </a:prstGeom>
      </xdr:spPr>
    </xdr:pic>
    <xdr:clientData/>
  </xdr:twoCellAnchor>
  <xdr:twoCellAnchor editAs="oneCell">
    <xdr:from>
      <xdr:col>1</xdr:col>
      <xdr:colOff>19050</xdr:colOff>
      <xdr:row>31</xdr:row>
      <xdr:rowOff>44450</xdr:rowOff>
    </xdr:from>
    <xdr:to>
      <xdr:col>2</xdr:col>
      <xdr:colOff>6927850</xdr:colOff>
      <xdr:row>36</xdr:row>
      <xdr:rowOff>177800</xdr:rowOff>
    </xdr:to>
    <xdr:pic>
      <xdr:nvPicPr>
        <xdr:cNvPr id="5" name="Immagine 4" descr="giu.jpg">
          <a:extLst>
            <a:ext uri="{FF2B5EF4-FFF2-40B4-BE49-F238E27FC236}">
              <a16:creationId xmlns:a16="http://schemas.microsoft.com/office/drawing/2014/main" xmlns="" id="{6BD4506B-85C5-4AF4-BF36-00005D47F49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9050" y="8464550"/>
          <a:ext cx="7010400" cy="1054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194735</xdr:colOff>
      <xdr:row>4</xdr:row>
      <xdr:rowOff>125942</xdr:rowOff>
    </xdr:from>
    <xdr:to>
      <xdr:col>2</xdr:col>
      <xdr:colOff>592668</xdr:colOff>
      <xdr:row>8</xdr:row>
      <xdr:rowOff>150338</xdr:rowOff>
    </xdr:to>
    <xdr:pic>
      <xdr:nvPicPr>
        <xdr:cNvPr id="2" name="Immagine 1" descr="BFT_logo_BE-AHEAD_payoff-black 200px.jpg">
          <a:extLst>
            <a:ext uri="{FF2B5EF4-FFF2-40B4-BE49-F238E27FC236}">
              <a16:creationId xmlns:a16="http://schemas.microsoft.com/office/drawing/2014/main" xmlns="" id="{497DA839-FBF7-4946-AA7C-859556E26DA3}"/>
            </a:ext>
          </a:extLst>
        </xdr:cNvPr>
        <xdr:cNvPicPr>
          <a:picLocks noChangeAspect="1"/>
        </xdr:cNvPicPr>
      </xdr:nvPicPr>
      <xdr:blipFill>
        <a:blip xmlns:r="http://schemas.openxmlformats.org/officeDocument/2006/relationships" r:embed="rId1" cstate="print"/>
        <a:stretch>
          <a:fillRect/>
        </a:stretch>
      </xdr:blipFill>
      <xdr:spPr>
        <a:xfrm>
          <a:off x="194735" y="125942"/>
          <a:ext cx="1032933" cy="811796"/>
        </a:xfrm>
        <a:prstGeom prst="rect">
          <a:avLst/>
        </a:prstGeom>
      </xdr:spPr>
    </xdr:pic>
    <xdr:clientData/>
  </xdr:twoCellAnchor>
  <xdr:twoCellAnchor editAs="oneCell">
    <xdr:from>
      <xdr:col>1</xdr:col>
      <xdr:colOff>16934</xdr:colOff>
      <xdr:row>69</xdr:row>
      <xdr:rowOff>25397</xdr:rowOff>
    </xdr:from>
    <xdr:to>
      <xdr:col>15</xdr:col>
      <xdr:colOff>25402</xdr:colOff>
      <xdr:row>76</xdr:row>
      <xdr:rowOff>8464</xdr:rowOff>
    </xdr:to>
    <xdr:pic>
      <xdr:nvPicPr>
        <xdr:cNvPr id="3" name="Immagine 2" descr="giu.jpg">
          <a:extLst>
            <a:ext uri="{FF2B5EF4-FFF2-40B4-BE49-F238E27FC236}">
              <a16:creationId xmlns:a16="http://schemas.microsoft.com/office/drawing/2014/main" xmlns="" id="{0BC14F0F-5AE6-48F6-9221-F260E2E7191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28601" y="12911664"/>
          <a:ext cx="9084734" cy="1346200"/>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D38"/>
  <sheetViews>
    <sheetView showGridLines="0" showRowColHeaders="0" workbookViewId="0">
      <selection activeCell="F5" sqref="F5"/>
    </sheetView>
  </sheetViews>
  <sheetFormatPr defaultRowHeight="14.4"/>
  <cols>
    <col min="2" max="2" width="1.44140625" customWidth="1"/>
    <col min="3" max="3" width="103.6640625" customWidth="1"/>
    <col min="4" max="4" width="1.6640625" customWidth="1"/>
  </cols>
  <sheetData>
    <row r="2" spans="2:4">
      <c r="B2" s="11"/>
      <c r="C2" s="14"/>
      <c r="D2" s="8"/>
    </row>
    <row r="3" spans="2:4">
      <c r="B3" s="12"/>
      <c r="C3" s="15"/>
      <c r="D3" s="9"/>
    </row>
    <row r="4" spans="2:4">
      <c r="B4" s="12"/>
      <c r="C4" s="15"/>
      <c r="D4" s="9"/>
    </row>
    <row r="5" spans="2:4">
      <c r="B5" s="12"/>
      <c r="C5" s="15"/>
      <c r="D5" s="9"/>
    </row>
    <row r="6" spans="2:4">
      <c r="B6" s="12"/>
      <c r="C6" s="15"/>
      <c r="D6" s="9"/>
    </row>
    <row r="7" spans="2:4">
      <c r="B7" s="12"/>
      <c r="C7" s="15"/>
      <c r="D7" s="9"/>
    </row>
    <row r="8" spans="2:4">
      <c r="B8" s="12"/>
      <c r="C8" s="15"/>
      <c r="D8" s="9"/>
    </row>
    <row r="9" spans="2:4">
      <c r="B9" s="12"/>
      <c r="C9" s="15"/>
      <c r="D9" s="9"/>
    </row>
    <row r="10" spans="2:4">
      <c r="B10" s="12"/>
      <c r="C10" s="15"/>
      <c r="D10" s="9"/>
    </row>
    <row r="11" spans="2:4">
      <c r="B11" s="12"/>
      <c r="C11" s="16" t="s">
        <v>150</v>
      </c>
      <c r="D11" s="9"/>
    </row>
    <row r="12" spans="2:4">
      <c r="B12" s="12"/>
      <c r="C12" s="17"/>
      <c r="D12" s="9"/>
    </row>
    <row r="13" spans="2:4" ht="28.8">
      <c r="B13" s="12"/>
      <c r="C13" s="17" t="s">
        <v>151</v>
      </c>
      <c r="D13" s="9"/>
    </row>
    <row r="14" spans="2:4">
      <c r="B14" s="12"/>
      <c r="C14" s="17"/>
      <c r="D14" s="9"/>
    </row>
    <row r="15" spans="2:4" ht="43.2">
      <c r="B15" s="12"/>
      <c r="C15" s="17" t="s">
        <v>152</v>
      </c>
      <c r="D15" s="9"/>
    </row>
    <row r="16" spans="2:4">
      <c r="B16" s="12"/>
      <c r="C16" s="17"/>
      <c r="D16" s="9"/>
    </row>
    <row r="17" spans="2:4">
      <c r="B17" s="12"/>
      <c r="C17" s="17" t="s">
        <v>153</v>
      </c>
      <c r="D17" s="9"/>
    </row>
    <row r="18" spans="2:4">
      <c r="B18" s="12"/>
      <c r="C18" s="18" t="s">
        <v>154</v>
      </c>
      <c r="D18" s="9"/>
    </row>
    <row r="19" spans="2:4">
      <c r="B19" s="12"/>
      <c r="C19" s="18" t="s">
        <v>155</v>
      </c>
      <c r="D19" s="9"/>
    </row>
    <row r="20" spans="2:4" ht="28.8">
      <c r="B20" s="12"/>
      <c r="C20" s="17" t="s">
        <v>156</v>
      </c>
      <c r="D20" s="9"/>
    </row>
    <row r="21" spans="2:4">
      <c r="B21" s="12"/>
      <c r="C21" s="17" t="s">
        <v>157</v>
      </c>
      <c r="D21" s="9"/>
    </row>
    <row r="22" spans="2:4">
      <c r="B22" s="12"/>
      <c r="C22" s="17" t="s">
        <v>158</v>
      </c>
      <c r="D22" s="9"/>
    </row>
    <row r="23" spans="2:4" ht="25.2" customHeight="1">
      <c r="B23" s="12"/>
      <c r="C23" s="15"/>
      <c r="D23" s="9"/>
    </row>
    <row r="24" spans="2:4" ht="100.8">
      <c r="B24" s="12"/>
      <c r="C24" s="19" t="s">
        <v>159</v>
      </c>
      <c r="D24" s="9"/>
    </row>
    <row r="25" spans="2:4">
      <c r="B25" s="12"/>
      <c r="C25" s="17"/>
      <c r="D25" s="9"/>
    </row>
    <row r="26" spans="2:4" ht="43.2">
      <c r="B26" s="12"/>
      <c r="C26" s="17" t="s">
        <v>160</v>
      </c>
      <c r="D26" s="9"/>
    </row>
    <row r="27" spans="2:4">
      <c r="B27" s="12"/>
      <c r="C27" s="17"/>
      <c r="D27" s="9"/>
    </row>
    <row r="28" spans="2:4" ht="43.2">
      <c r="B28" s="12"/>
      <c r="C28" s="17" t="s">
        <v>161</v>
      </c>
      <c r="D28" s="9"/>
    </row>
    <row r="29" spans="2:4">
      <c r="B29" s="12"/>
      <c r="C29" s="17"/>
      <c r="D29" s="9"/>
    </row>
    <row r="30" spans="2:4" ht="43.2">
      <c r="B30" s="12"/>
      <c r="C30" s="17" t="s">
        <v>162</v>
      </c>
      <c r="D30" s="9"/>
    </row>
    <row r="31" spans="2:4">
      <c r="B31" s="12"/>
      <c r="C31" s="15"/>
      <c r="D31" s="9"/>
    </row>
    <row r="32" spans="2:4">
      <c r="B32" s="12"/>
      <c r="C32" s="15"/>
      <c r="D32" s="9"/>
    </row>
    <row r="33" spans="2:4">
      <c r="B33" s="12"/>
      <c r="C33" s="15"/>
      <c r="D33" s="9"/>
    </row>
    <row r="34" spans="2:4">
      <c r="B34" s="12"/>
      <c r="C34" s="15"/>
      <c r="D34" s="9"/>
    </row>
    <row r="35" spans="2:4">
      <c r="B35" s="12"/>
      <c r="C35" s="15"/>
      <c r="D35" s="9"/>
    </row>
    <row r="36" spans="2:4">
      <c r="B36" s="12"/>
      <c r="C36" s="15"/>
      <c r="D36" s="9"/>
    </row>
    <row r="37" spans="2:4">
      <c r="B37" s="12"/>
      <c r="C37" s="15"/>
      <c r="D37" s="9"/>
    </row>
    <row r="38" spans="2:4">
      <c r="B38" s="13"/>
      <c r="C38" s="20"/>
      <c r="D38" s="10"/>
    </row>
  </sheetData>
  <sheetProtection algorithmName="SHA-512" hashValue="BHdplWpxjHtqfE1c/ekOe2jPHHr4fP4zdDrT92rtM4rBScuTjiPnSKD0dZVZOGi52oQufqIzytzGuPUxFyifRA==" saltValue="nl3k9DKlcEWOWDS7zebkCg==" spinCount="100000"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E74"/>
  <sheetViews>
    <sheetView showGridLines="0" showRowColHeaders="0" workbookViewId="0">
      <pane ySplit="1" topLeftCell="A29" activePane="bottomLeft" state="frozen"/>
      <selection pane="bottomLeft" activeCell="H19" sqref="H19"/>
    </sheetView>
  </sheetViews>
  <sheetFormatPr defaultColWidth="8.6640625" defaultRowHeight="12"/>
  <cols>
    <col min="1" max="1" width="13.6640625" style="4" bestFit="1" customWidth="1"/>
    <col min="2" max="2" width="44" style="4" customWidth="1"/>
    <col min="3" max="5" width="15.33203125" style="5" customWidth="1"/>
    <col min="6" max="16384" width="8.6640625" style="4"/>
  </cols>
  <sheetData>
    <row r="1" spans="1:5" s="2" customFormat="1" ht="24">
      <c r="A1" s="1" t="s">
        <v>0</v>
      </c>
      <c r="B1" s="1" t="s">
        <v>1</v>
      </c>
      <c r="C1" s="1" t="s">
        <v>149</v>
      </c>
      <c r="D1" s="1" t="s">
        <v>148</v>
      </c>
      <c r="E1" s="1" t="s">
        <v>189</v>
      </c>
    </row>
    <row r="2" spans="1:5">
      <c r="A2" s="3" t="s">
        <v>98</v>
      </c>
      <c r="B2" s="3" t="s">
        <v>99</v>
      </c>
      <c r="C2" s="7">
        <v>6.0000000000000001E-3</v>
      </c>
      <c r="D2" s="6">
        <v>100</v>
      </c>
      <c r="E2" s="44">
        <v>8.0299999999999994</v>
      </c>
    </row>
    <row r="3" spans="1:5">
      <c r="A3" s="3" t="s">
        <v>102</v>
      </c>
      <c r="B3" s="3" t="s">
        <v>103</v>
      </c>
      <c r="C3" s="7">
        <v>0.01</v>
      </c>
      <c r="D3" s="6">
        <v>100</v>
      </c>
      <c r="E3" s="44">
        <v>8.0299999999999994</v>
      </c>
    </row>
    <row r="4" spans="1:5">
      <c r="A4" s="3" t="s">
        <v>126</v>
      </c>
      <c r="B4" s="3" t="s">
        <v>127</v>
      </c>
      <c r="C4" s="7">
        <v>0.9</v>
      </c>
      <c r="D4" s="6">
        <v>5</v>
      </c>
      <c r="E4" s="44">
        <v>93.58</v>
      </c>
    </row>
    <row r="5" spans="1:5">
      <c r="A5" s="3" t="s">
        <v>60</v>
      </c>
      <c r="B5" s="3" t="s">
        <v>61</v>
      </c>
      <c r="C5" s="7">
        <v>0.502</v>
      </c>
      <c r="D5" s="6">
        <v>5</v>
      </c>
      <c r="E5" s="44">
        <v>88.58</v>
      </c>
    </row>
    <row r="6" spans="1:5">
      <c r="A6" s="3" t="s">
        <v>48</v>
      </c>
      <c r="B6" s="3" t="s">
        <v>49</v>
      </c>
      <c r="C6" s="7">
        <v>7.0000000000000007E-2</v>
      </c>
      <c r="D6" s="6">
        <v>5</v>
      </c>
      <c r="E6" s="44">
        <v>115.51</v>
      </c>
    </row>
    <row r="7" spans="1:5">
      <c r="A7" s="3" t="s">
        <v>80</v>
      </c>
      <c r="B7" s="3" t="s">
        <v>81</v>
      </c>
      <c r="C7" s="7">
        <v>3.7999999999999999E-2</v>
      </c>
      <c r="D7" s="6">
        <v>2</v>
      </c>
      <c r="E7" s="44">
        <v>85.28</v>
      </c>
    </row>
    <row r="8" spans="1:5">
      <c r="A8" s="3" t="s">
        <v>14</v>
      </c>
      <c r="B8" s="3" t="s">
        <v>15</v>
      </c>
      <c r="C8" s="7">
        <v>2.4E-2</v>
      </c>
      <c r="D8" s="6">
        <v>20</v>
      </c>
      <c r="E8" s="44">
        <v>43.04</v>
      </c>
    </row>
    <row r="9" spans="1:5">
      <c r="A9" s="3" t="s">
        <v>52</v>
      </c>
      <c r="B9" s="3" t="s">
        <v>53</v>
      </c>
      <c r="C9" s="7">
        <v>2.4E-2</v>
      </c>
      <c r="D9" s="6">
        <v>20</v>
      </c>
      <c r="E9" s="44">
        <v>47.71</v>
      </c>
    </row>
    <row r="10" spans="1:5">
      <c r="A10" s="3" t="s">
        <v>42</v>
      </c>
      <c r="B10" s="3" t="s">
        <v>43</v>
      </c>
      <c r="C10" s="7">
        <v>0.21</v>
      </c>
      <c r="D10" s="6">
        <v>5</v>
      </c>
      <c r="E10" s="44">
        <v>133.68</v>
      </c>
    </row>
    <row r="11" spans="1:5">
      <c r="A11" s="3" t="s">
        <v>94</v>
      </c>
      <c r="B11" s="3" t="s">
        <v>95</v>
      </c>
      <c r="C11" s="7">
        <v>0.5</v>
      </c>
      <c r="D11" s="6">
        <v>2</v>
      </c>
      <c r="E11" s="44">
        <v>158.04</v>
      </c>
    </row>
    <row r="12" spans="1:5">
      <c r="A12" s="3" t="s">
        <v>24</v>
      </c>
      <c r="B12" s="3" t="s">
        <v>25</v>
      </c>
      <c r="C12" s="7">
        <v>2.5</v>
      </c>
      <c r="D12" s="6">
        <v>2</v>
      </c>
      <c r="E12" s="44">
        <v>415.44</v>
      </c>
    </row>
    <row r="13" spans="1:5">
      <c r="A13" s="3" t="s">
        <v>76</v>
      </c>
      <c r="B13" s="3" t="s">
        <v>77</v>
      </c>
      <c r="C13" s="7">
        <v>5</v>
      </c>
      <c r="D13" s="6">
        <v>2</v>
      </c>
      <c r="E13" s="44">
        <v>467.81</v>
      </c>
    </row>
    <row r="14" spans="1:5">
      <c r="A14" s="3" t="s">
        <v>70</v>
      </c>
      <c r="B14" s="3" t="s">
        <v>71</v>
      </c>
      <c r="C14" s="7">
        <v>0.48</v>
      </c>
      <c r="D14" s="6">
        <v>2</v>
      </c>
      <c r="E14" s="44">
        <v>94.44</v>
      </c>
    </row>
    <row r="15" spans="1:5">
      <c r="A15" s="3" t="s">
        <v>58</v>
      </c>
      <c r="B15" s="3" t="s">
        <v>59</v>
      </c>
      <c r="C15" s="7">
        <v>0.45</v>
      </c>
      <c r="D15" s="6">
        <v>2</v>
      </c>
      <c r="E15" s="44">
        <v>99.59</v>
      </c>
    </row>
    <row r="16" spans="1:5">
      <c r="A16" s="3" t="s">
        <v>132</v>
      </c>
      <c r="B16" s="3" t="s">
        <v>133</v>
      </c>
      <c r="C16" s="7">
        <v>0.7</v>
      </c>
      <c r="D16" s="6">
        <v>2</v>
      </c>
      <c r="E16" s="44">
        <v>504.7</v>
      </c>
    </row>
    <row r="17" spans="1:5">
      <c r="A17" s="3" t="s">
        <v>82</v>
      </c>
      <c r="B17" s="3" t="s">
        <v>83</v>
      </c>
      <c r="C17" s="7">
        <v>0.3</v>
      </c>
      <c r="D17" s="6">
        <v>2</v>
      </c>
      <c r="E17" s="44">
        <v>219.54</v>
      </c>
    </row>
    <row r="18" spans="1:5">
      <c r="A18" s="3" t="s">
        <v>112</v>
      </c>
      <c r="B18" s="3" t="s">
        <v>113</v>
      </c>
      <c r="C18" s="7">
        <v>1.5</v>
      </c>
      <c r="D18" s="6">
        <v>2</v>
      </c>
      <c r="E18" s="44">
        <v>321.45</v>
      </c>
    </row>
    <row r="19" spans="1:5">
      <c r="A19" s="3" t="s">
        <v>74</v>
      </c>
      <c r="B19" s="3" t="s">
        <v>75</v>
      </c>
      <c r="C19" s="7">
        <v>2.8</v>
      </c>
      <c r="D19" s="6">
        <v>2</v>
      </c>
      <c r="E19" s="44">
        <v>289</v>
      </c>
    </row>
    <row r="20" spans="1:5">
      <c r="A20" s="3" t="s">
        <v>38</v>
      </c>
      <c r="B20" s="3" t="s">
        <v>39</v>
      </c>
      <c r="C20" s="7">
        <v>1.05</v>
      </c>
      <c r="D20" s="6">
        <v>10</v>
      </c>
      <c r="E20" s="44">
        <v>26.9</v>
      </c>
    </row>
    <row r="21" spans="1:5">
      <c r="A21" s="3" t="s">
        <v>54</v>
      </c>
      <c r="B21" s="3" t="s">
        <v>55</v>
      </c>
      <c r="C21" s="7">
        <v>2.56</v>
      </c>
      <c r="D21" s="6">
        <v>10</v>
      </c>
      <c r="E21" s="44">
        <v>32.58</v>
      </c>
    </row>
    <row r="22" spans="1:5">
      <c r="A22" s="3" t="s">
        <v>90</v>
      </c>
      <c r="B22" s="3" t="s">
        <v>91</v>
      </c>
      <c r="C22" s="7">
        <v>0.61499999999999999</v>
      </c>
      <c r="D22" s="6">
        <v>4</v>
      </c>
      <c r="E22" s="44">
        <v>23.38</v>
      </c>
    </row>
    <row r="23" spans="1:5">
      <c r="A23" s="3" t="s">
        <v>86</v>
      </c>
      <c r="B23" s="3" t="s">
        <v>87</v>
      </c>
      <c r="C23" s="7">
        <v>4.38</v>
      </c>
      <c r="D23" s="6">
        <v>5</v>
      </c>
      <c r="E23" s="44">
        <v>79.72</v>
      </c>
    </row>
    <row r="24" spans="1:5">
      <c r="A24" s="3" t="s">
        <v>88</v>
      </c>
      <c r="B24" s="3" t="s">
        <v>89</v>
      </c>
      <c r="C24" s="7">
        <v>6.7</v>
      </c>
      <c r="D24" s="6">
        <v>5</v>
      </c>
      <c r="E24" s="44">
        <v>94.66</v>
      </c>
    </row>
    <row r="25" spans="1:5">
      <c r="A25" s="3" t="s">
        <v>120</v>
      </c>
      <c r="B25" s="3" t="s">
        <v>121</v>
      </c>
      <c r="C25" s="7">
        <v>0.48330000000000001</v>
      </c>
      <c r="D25" s="6">
        <v>6</v>
      </c>
      <c r="E25" s="44">
        <v>34.07</v>
      </c>
    </row>
    <row r="26" spans="1:5">
      <c r="A26" s="3" t="s">
        <v>138</v>
      </c>
      <c r="B26" s="3" t="s">
        <v>139</v>
      </c>
      <c r="C26" s="7">
        <v>0.66</v>
      </c>
      <c r="D26" s="6">
        <v>2</v>
      </c>
      <c r="E26" s="44">
        <v>26.27</v>
      </c>
    </row>
    <row r="27" spans="1:5">
      <c r="A27" s="3" t="s">
        <v>122</v>
      </c>
      <c r="B27" s="3" t="s">
        <v>123</v>
      </c>
      <c r="C27" s="7">
        <v>4</v>
      </c>
      <c r="D27" s="6">
        <v>2</v>
      </c>
      <c r="E27" s="44">
        <v>58.81</v>
      </c>
    </row>
    <row r="28" spans="1:5">
      <c r="A28" s="3" t="s">
        <v>100</v>
      </c>
      <c r="B28" s="3" t="s">
        <v>101</v>
      </c>
      <c r="C28" s="7">
        <v>8.6</v>
      </c>
      <c r="D28" s="6">
        <v>2</v>
      </c>
      <c r="E28" s="44">
        <v>127.82</v>
      </c>
    </row>
    <row r="29" spans="1:5">
      <c r="A29" s="3" t="s">
        <v>84</v>
      </c>
      <c r="B29" s="3" t="s">
        <v>85</v>
      </c>
      <c r="C29" s="7">
        <v>0.52500000000000002</v>
      </c>
      <c r="D29" s="6">
        <v>2</v>
      </c>
      <c r="E29" s="44">
        <v>42.33</v>
      </c>
    </row>
    <row r="30" spans="1:5">
      <c r="A30" s="3" t="s">
        <v>22</v>
      </c>
      <c r="B30" s="3" t="s">
        <v>23</v>
      </c>
      <c r="C30" s="7">
        <v>14</v>
      </c>
      <c r="D30" s="6">
        <v>2</v>
      </c>
      <c r="E30" s="44">
        <v>225.26</v>
      </c>
    </row>
    <row r="31" spans="1:5">
      <c r="A31" s="3" t="s">
        <v>136</v>
      </c>
      <c r="B31" s="3" t="s">
        <v>137</v>
      </c>
      <c r="C31" s="7">
        <v>0.67</v>
      </c>
      <c r="D31" s="6">
        <v>4</v>
      </c>
      <c r="E31" s="44">
        <v>31.93</v>
      </c>
    </row>
    <row r="32" spans="1:5">
      <c r="A32" s="3" t="s">
        <v>116</v>
      </c>
      <c r="B32" s="3" t="s">
        <v>117</v>
      </c>
      <c r="C32" s="7">
        <v>0.1</v>
      </c>
      <c r="D32" s="6">
        <v>10</v>
      </c>
      <c r="E32" s="44">
        <v>16.829999999999998</v>
      </c>
    </row>
    <row r="33" spans="1:5">
      <c r="A33" s="3" t="s">
        <v>118</v>
      </c>
      <c r="B33" s="3" t="s">
        <v>119</v>
      </c>
      <c r="C33" s="7">
        <v>0.2</v>
      </c>
      <c r="D33" s="6">
        <v>5</v>
      </c>
      <c r="E33" s="44">
        <v>504.86</v>
      </c>
    </row>
    <row r="34" spans="1:5">
      <c r="A34" s="3" t="s">
        <v>110</v>
      </c>
      <c r="B34" s="3" t="s">
        <v>111</v>
      </c>
      <c r="C34" s="7">
        <v>1.2</v>
      </c>
      <c r="D34" s="6">
        <v>4</v>
      </c>
      <c r="E34" s="44">
        <v>133.62</v>
      </c>
    </row>
    <row r="35" spans="1:5">
      <c r="A35" s="3" t="s">
        <v>106</v>
      </c>
      <c r="B35" s="3" t="s">
        <v>107</v>
      </c>
      <c r="C35" s="7">
        <v>0.2</v>
      </c>
      <c r="D35" s="6">
        <v>5</v>
      </c>
      <c r="E35" s="44">
        <v>457.66</v>
      </c>
    </row>
    <row r="36" spans="1:5">
      <c r="A36" s="3" t="s">
        <v>134</v>
      </c>
      <c r="B36" s="3" t="s">
        <v>135</v>
      </c>
      <c r="C36" s="7">
        <v>0.3</v>
      </c>
      <c r="D36" s="6">
        <v>2</v>
      </c>
      <c r="E36" s="44">
        <v>108.77</v>
      </c>
    </row>
    <row r="37" spans="1:5">
      <c r="A37" s="3" t="s">
        <v>128</v>
      </c>
      <c r="B37" s="3" t="s">
        <v>129</v>
      </c>
      <c r="C37" s="7">
        <v>3.4000000000000002E-2</v>
      </c>
      <c r="D37" s="6">
        <v>2</v>
      </c>
      <c r="E37" s="44">
        <v>78.8</v>
      </c>
    </row>
    <row r="38" spans="1:5">
      <c r="A38" s="3" t="s">
        <v>124</v>
      </c>
      <c r="B38" s="3" t="s">
        <v>125</v>
      </c>
      <c r="C38" s="7">
        <v>0.04</v>
      </c>
      <c r="D38" s="6">
        <v>2</v>
      </c>
      <c r="E38" s="44">
        <v>109.59</v>
      </c>
    </row>
    <row r="39" spans="1:5">
      <c r="A39" s="3" t="s">
        <v>114</v>
      </c>
      <c r="B39" s="3" t="s">
        <v>115</v>
      </c>
      <c r="C39" s="7">
        <v>4.5999999999999999E-2</v>
      </c>
      <c r="D39" s="6">
        <v>2</v>
      </c>
      <c r="E39" s="44">
        <v>173.9</v>
      </c>
    </row>
    <row r="40" spans="1:5">
      <c r="A40" s="3" t="s">
        <v>20</v>
      </c>
      <c r="B40" s="3" t="s">
        <v>21</v>
      </c>
      <c r="C40" s="7">
        <v>0.17199999999999999</v>
      </c>
      <c r="D40" s="6">
        <v>10</v>
      </c>
      <c r="E40" s="44">
        <v>86.8</v>
      </c>
    </row>
    <row r="41" spans="1:5">
      <c r="A41" s="3" t="s">
        <v>62</v>
      </c>
      <c r="B41" s="3" t="s">
        <v>63</v>
      </c>
      <c r="C41" s="7">
        <v>0.2</v>
      </c>
      <c r="D41" s="6">
        <v>5</v>
      </c>
      <c r="E41" s="44">
        <v>138.72</v>
      </c>
    </row>
    <row r="42" spans="1:5">
      <c r="A42" s="3" t="s">
        <v>130</v>
      </c>
      <c r="B42" s="3" t="s">
        <v>131</v>
      </c>
      <c r="C42" s="7">
        <v>0.03</v>
      </c>
      <c r="D42" s="6">
        <v>2</v>
      </c>
      <c r="E42" s="44">
        <v>164.8</v>
      </c>
    </row>
    <row r="43" spans="1:5">
      <c r="A43" s="3" t="s">
        <v>146</v>
      </c>
      <c r="B43" s="3" t="s">
        <v>147</v>
      </c>
      <c r="C43" s="7">
        <v>0.36599999999999999</v>
      </c>
      <c r="D43" s="6">
        <v>2</v>
      </c>
      <c r="E43" s="44">
        <v>109.34</v>
      </c>
    </row>
    <row r="44" spans="1:5">
      <c r="A44" s="3" t="s">
        <v>50</v>
      </c>
      <c r="B44" s="3" t="s">
        <v>51</v>
      </c>
      <c r="C44" s="7">
        <v>0.21</v>
      </c>
      <c r="D44" s="6">
        <v>5</v>
      </c>
      <c r="E44" s="44">
        <v>138.31</v>
      </c>
    </row>
    <row r="45" spans="1:5">
      <c r="A45" s="3" t="s">
        <v>144</v>
      </c>
      <c r="B45" s="3" t="s">
        <v>145</v>
      </c>
      <c r="C45" s="7">
        <v>0.87</v>
      </c>
      <c r="D45" s="6">
        <v>1</v>
      </c>
      <c r="E45" s="44">
        <v>73.95</v>
      </c>
    </row>
    <row r="46" spans="1:5">
      <c r="A46" s="3" t="s">
        <v>142</v>
      </c>
      <c r="B46" s="3" t="s">
        <v>143</v>
      </c>
      <c r="C46" s="7">
        <v>0.55000000000000004</v>
      </c>
      <c r="D46" s="6">
        <v>1</v>
      </c>
      <c r="E46" s="44">
        <v>50.26</v>
      </c>
    </row>
    <row r="47" spans="1:5">
      <c r="A47" s="3" t="s">
        <v>32</v>
      </c>
      <c r="B47" s="3" t="s">
        <v>33</v>
      </c>
      <c r="C47" s="7">
        <v>0.4</v>
      </c>
      <c r="D47" s="6">
        <v>5</v>
      </c>
      <c r="E47" s="44">
        <v>49.84</v>
      </c>
    </row>
    <row r="48" spans="1:5">
      <c r="A48" s="3" t="s">
        <v>46</v>
      </c>
      <c r="B48" s="3" t="s">
        <v>47</v>
      </c>
      <c r="C48" s="7">
        <v>0.3</v>
      </c>
      <c r="D48" s="6">
        <v>5</v>
      </c>
      <c r="E48" s="44">
        <v>155.19</v>
      </c>
    </row>
    <row r="49" spans="1:5">
      <c r="A49" s="3" t="s">
        <v>108</v>
      </c>
      <c r="B49" s="3" t="s">
        <v>109</v>
      </c>
      <c r="C49" s="7">
        <v>0.48499999999999999</v>
      </c>
      <c r="D49" s="6">
        <v>2</v>
      </c>
      <c r="E49" s="44">
        <v>135.5</v>
      </c>
    </row>
    <row r="50" spans="1:5">
      <c r="A50" s="3" t="s">
        <v>26</v>
      </c>
      <c r="B50" s="3" t="s">
        <v>27</v>
      </c>
      <c r="C50" s="7">
        <v>1.35</v>
      </c>
      <c r="D50" s="6">
        <v>2</v>
      </c>
      <c r="E50" s="44">
        <v>149.25</v>
      </c>
    </row>
    <row r="51" spans="1:5">
      <c r="A51" s="3" t="s">
        <v>78</v>
      </c>
      <c r="B51" s="3" t="s">
        <v>79</v>
      </c>
      <c r="C51" s="7">
        <v>2.25</v>
      </c>
      <c r="D51" s="6">
        <v>2</v>
      </c>
      <c r="E51" s="44">
        <v>209.09</v>
      </c>
    </row>
    <row r="52" spans="1:5">
      <c r="A52" s="3" t="s">
        <v>92</v>
      </c>
      <c r="B52" s="3" t="s">
        <v>93</v>
      </c>
      <c r="C52" s="7">
        <v>0.1</v>
      </c>
      <c r="D52" s="6">
        <v>2</v>
      </c>
      <c r="E52" s="44">
        <v>11.51</v>
      </c>
    </row>
    <row r="53" spans="1:5">
      <c r="A53" s="3" t="s">
        <v>28</v>
      </c>
      <c r="B53" s="3" t="s">
        <v>29</v>
      </c>
      <c r="C53" s="7">
        <v>1.71</v>
      </c>
      <c r="D53" s="6">
        <v>4</v>
      </c>
      <c r="E53" s="44">
        <v>90.13</v>
      </c>
    </row>
    <row r="54" spans="1:5">
      <c r="A54" s="3" t="s">
        <v>96</v>
      </c>
      <c r="B54" s="3" t="s">
        <v>97</v>
      </c>
      <c r="C54" s="7">
        <v>2.5</v>
      </c>
      <c r="D54" s="6">
        <v>5</v>
      </c>
      <c r="E54" s="44">
        <v>96</v>
      </c>
    </row>
    <row r="55" spans="1:5">
      <c r="A55" s="3" t="s">
        <v>64</v>
      </c>
      <c r="B55" s="3" t="s">
        <v>65</v>
      </c>
      <c r="C55" s="7">
        <v>2.8</v>
      </c>
      <c r="D55" s="6">
        <v>5</v>
      </c>
      <c r="E55" s="44">
        <v>101</v>
      </c>
    </row>
    <row r="56" spans="1:5">
      <c r="A56" s="3" t="s">
        <v>66</v>
      </c>
      <c r="B56" s="3" t="s">
        <v>67</v>
      </c>
      <c r="C56" s="7">
        <v>2.9</v>
      </c>
      <c r="D56" s="6">
        <v>5</v>
      </c>
      <c r="E56" s="44">
        <v>122</v>
      </c>
    </row>
    <row r="57" spans="1:5">
      <c r="A57" s="3" t="s">
        <v>140</v>
      </c>
      <c r="B57" s="3" t="s">
        <v>141</v>
      </c>
      <c r="C57" s="7">
        <v>6.4</v>
      </c>
      <c r="D57" s="6">
        <v>2</v>
      </c>
      <c r="E57" s="44">
        <v>568.20000000000005</v>
      </c>
    </row>
    <row r="58" spans="1:5">
      <c r="A58" s="3" t="s">
        <v>56</v>
      </c>
      <c r="B58" s="3" t="s">
        <v>57</v>
      </c>
      <c r="C58" s="7">
        <v>19</v>
      </c>
      <c r="D58" s="6">
        <v>2</v>
      </c>
      <c r="E58" s="44">
        <v>1279</v>
      </c>
    </row>
    <row r="59" spans="1:5">
      <c r="A59" s="3" t="s">
        <v>34</v>
      </c>
      <c r="B59" s="3" t="s">
        <v>35</v>
      </c>
      <c r="C59" s="7">
        <v>14</v>
      </c>
      <c r="D59" s="6">
        <v>2</v>
      </c>
      <c r="E59" s="44">
        <v>1234.2</v>
      </c>
    </row>
    <row r="60" spans="1:5">
      <c r="A60" s="3" t="s">
        <v>30</v>
      </c>
      <c r="B60" s="3" t="s">
        <v>31</v>
      </c>
      <c r="C60" s="7">
        <v>12.3</v>
      </c>
      <c r="D60" s="6">
        <v>2</v>
      </c>
      <c r="E60" s="44">
        <v>820.08</v>
      </c>
    </row>
    <row r="61" spans="1:5">
      <c r="A61" s="3" t="s">
        <v>44</v>
      </c>
      <c r="B61" s="3" t="s">
        <v>45</v>
      </c>
      <c r="C61" s="7">
        <v>13</v>
      </c>
      <c r="D61" s="6">
        <v>2</v>
      </c>
      <c r="E61" s="44">
        <v>847.41</v>
      </c>
    </row>
    <row r="62" spans="1:5">
      <c r="A62" s="3" t="s">
        <v>4</v>
      </c>
      <c r="B62" s="3" t="s">
        <v>5</v>
      </c>
      <c r="C62" s="7">
        <v>9.1</v>
      </c>
      <c r="D62" s="6">
        <v>2</v>
      </c>
      <c r="E62" s="44">
        <v>726.67</v>
      </c>
    </row>
    <row r="63" spans="1:5">
      <c r="A63" s="3" t="s">
        <v>18</v>
      </c>
      <c r="B63" s="3" t="s">
        <v>19</v>
      </c>
      <c r="C63" s="7">
        <v>10.199999999999999</v>
      </c>
      <c r="D63" s="6">
        <v>2</v>
      </c>
      <c r="E63" s="44">
        <v>796.95</v>
      </c>
    </row>
    <row r="64" spans="1:5">
      <c r="A64" s="3" t="s">
        <v>36</v>
      </c>
      <c r="B64" s="3" t="s">
        <v>37</v>
      </c>
      <c r="C64" s="7">
        <v>11.8</v>
      </c>
      <c r="D64" s="6">
        <v>2</v>
      </c>
      <c r="E64" s="44">
        <v>710</v>
      </c>
    </row>
    <row r="65" spans="1:5">
      <c r="A65" s="3" t="s">
        <v>8</v>
      </c>
      <c r="B65" s="3" t="s">
        <v>9</v>
      </c>
      <c r="C65" s="7">
        <v>15.3</v>
      </c>
      <c r="D65" s="6">
        <v>2</v>
      </c>
      <c r="E65" s="44">
        <v>1087.79</v>
      </c>
    </row>
    <row r="66" spans="1:5">
      <c r="A66" s="3" t="s">
        <v>6</v>
      </c>
      <c r="B66" s="3" t="s">
        <v>7</v>
      </c>
      <c r="C66" s="7">
        <v>27.4</v>
      </c>
      <c r="D66" s="6">
        <v>1</v>
      </c>
      <c r="E66" s="44">
        <v>1505.2</v>
      </c>
    </row>
    <row r="67" spans="1:5">
      <c r="A67" s="3" t="s">
        <v>40</v>
      </c>
      <c r="B67" s="3" t="s">
        <v>41</v>
      </c>
      <c r="C67" s="7">
        <v>27.2</v>
      </c>
      <c r="D67" s="6">
        <v>1</v>
      </c>
      <c r="E67" s="44">
        <v>1411.33</v>
      </c>
    </row>
    <row r="68" spans="1:5">
      <c r="A68" s="3" t="s">
        <v>16</v>
      </c>
      <c r="B68" s="3" t="s">
        <v>17</v>
      </c>
      <c r="C68" s="7">
        <v>15</v>
      </c>
      <c r="D68" s="6">
        <v>2</v>
      </c>
      <c r="E68" s="44">
        <v>1397.35</v>
      </c>
    </row>
    <row r="69" spans="1:5">
      <c r="A69" s="3" t="s">
        <v>2</v>
      </c>
      <c r="B69" s="3" t="s">
        <v>3</v>
      </c>
      <c r="C69" s="7">
        <v>17.5</v>
      </c>
      <c r="D69" s="6">
        <v>2</v>
      </c>
      <c r="E69" s="44">
        <v>1161.48</v>
      </c>
    </row>
    <row r="70" spans="1:5">
      <c r="A70" s="3" t="s">
        <v>72</v>
      </c>
      <c r="B70" s="3" t="s">
        <v>73</v>
      </c>
      <c r="C70" s="7">
        <v>17.8</v>
      </c>
      <c r="D70" s="6">
        <v>2</v>
      </c>
      <c r="E70" s="44">
        <v>1308.1400000000001</v>
      </c>
    </row>
    <row r="71" spans="1:5">
      <c r="A71" s="3" t="s">
        <v>10</v>
      </c>
      <c r="B71" s="3" t="s">
        <v>11</v>
      </c>
      <c r="C71" s="7">
        <v>19</v>
      </c>
      <c r="D71" s="6">
        <v>2</v>
      </c>
      <c r="E71" s="44">
        <v>1278.1199999999999</v>
      </c>
    </row>
    <row r="72" spans="1:5">
      <c r="A72" s="3" t="s">
        <v>12</v>
      </c>
      <c r="B72" s="3" t="s">
        <v>13</v>
      </c>
      <c r="C72" s="7">
        <v>17</v>
      </c>
      <c r="D72" s="6">
        <v>2</v>
      </c>
      <c r="E72" s="44">
        <v>1520.42</v>
      </c>
    </row>
    <row r="73" spans="1:5">
      <c r="A73" s="3" t="s">
        <v>68</v>
      </c>
      <c r="B73" s="3" t="s">
        <v>69</v>
      </c>
      <c r="C73" s="7">
        <v>10</v>
      </c>
      <c r="D73" s="6">
        <v>2</v>
      </c>
      <c r="E73" s="44">
        <v>495.87</v>
      </c>
    </row>
    <row r="74" spans="1:5">
      <c r="A74" s="3" t="s">
        <v>104</v>
      </c>
      <c r="B74" s="3" t="s">
        <v>105</v>
      </c>
      <c r="C74" s="7">
        <v>8.5</v>
      </c>
      <c r="D74" s="6">
        <v>2</v>
      </c>
      <c r="E74" s="44">
        <v>285.45</v>
      </c>
    </row>
  </sheetData>
  <sheetProtection algorithmName="SHA-512" hashValue="4OBdRDAjw6Ya17Uzbn0KQTt9yLFJ07sRmLrxVQWxsGcmKZFznc0sfTR1mLH4dYqwaRhpK0Vel7+czz2RKgArHQ==" saltValue="BksWnU7oRgZIMng31z8NjA==" spinCount="100000" sheet="1" objects="1" scenarios="1"/>
  <autoFilter ref="A1:E74"/>
  <sortState ref="A2:C74">
    <sortCondition ref="A2:A7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1:W69"/>
  <sheetViews>
    <sheetView showGridLines="0" tabSelected="1" zoomScale="70" zoomScaleNormal="70" workbookViewId="0">
      <pane ySplit="22" topLeftCell="A23" activePane="bottomLeft" state="frozen"/>
      <selection pane="bottomLeft" activeCell="C23" sqref="C23"/>
    </sheetView>
  </sheetViews>
  <sheetFormatPr defaultColWidth="9.109375" defaultRowHeight="15.6"/>
  <cols>
    <col min="1" max="1" width="3" style="21" customWidth="1"/>
    <col min="2" max="2" width="6" style="21" customWidth="1"/>
    <col min="3" max="3" width="18.33203125" style="21" customWidth="1"/>
    <col min="4" max="4" width="33.88671875" style="21" bestFit="1" customWidth="1"/>
    <col min="5" max="5" width="5.6640625" style="21" bestFit="1" customWidth="1"/>
    <col min="6" max="6" width="7.33203125" style="21" customWidth="1"/>
    <col min="7" max="7" width="10.44140625" style="21" customWidth="1"/>
    <col min="8" max="11" width="4.33203125" style="21" customWidth="1"/>
    <col min="12" max="14" width="9" style="21" customWidth="1"/>
    <col min="15" max="15" width="3.6640625" style="22" bestFit="1" customWidth="1"/>
    <col min="16" max="16" width="2.109375" style="21" customWidth="1"/>
    <col min="17" max="18" width="3.44140625" style="21" customWidth="1"/>
    <col min="19" max="19" width="9.33203125" style="21" bestFit="1" customWidth="1"/>
    <col min="20" max="20" width="9.33203125" style="45" customWidth="1"/>
    <col min="21" max="21" width="9.33203125" style="45" hidden="1" customWidth="1"/>
    <col min="22" max="22" width="9.33203125" style="45" customWidth="1"/>
    <col min="23" max="24" width="3.5546875" style="21" customWidth="1"/>
    <col min="25" max="16384" width="9.109375" style="21"/>
  </cols>
  <sheetData>
    <row r="1" spans="2:23" ht="16.2" thickBot="1"/>
    <row r="2" spans="2:23">
      <c r="B2" s="100" t="s">
        <v>205</v>
      </c>
      <c r="C2" s="101"/>
      <c r="D2" s="101"/>
      <c r="E2" s="101"/>
      <c r="F2" s="101"/>
      <c r="G2" s="101"/>
      <c r="H2" s="101"/>
      <c r="I2" s="101"/>
      <c r="J2" s="101"/>
      <c r="K2" s="101"/>
      <c r="L2" s="101"/>
      <c r="M2" s="101"/>
      <c r="N2" s="101"/>
      <c r="O2" s="102"/>
    </row>
    <row r="3" spans="2:23" ht="16.2" thickBot="1">
      <c r="B3" s="103"/>
      <c r="C3" s="104"/>
      <c r="D3" s="104"/>
      <c r="E3" s="104"/>
      <c r="F3" s="104"/>
      <c r="G3" s="104"/>
      <c r="H3" s="104"/>
      <c r="I3" s="104"/>
      <c r="J3" s="104"/>
      <c r="K3" s="104"/>
      <c r="L3" s="104"/>
      <c r="M3" s="104"/>
      <c r="N3" s="104"/>
      <c r="O3" s="105"/>
    </row>
    <row r="5" spans="2:23" ht="16.2" thickBot="1"/>
    <row r="6" spans="2:23">
      <c r="F6" s="123" t="s">
        <v>163</v>
      </c>
      <c r="G6" s="123"/>
      <c r="R6" s="66"/>
      <c r="S6" s="67"/>
      <c r="T6" s="68"/>
      <c r="U6" s="68"/>
      <c r="V6" s="68"/>
      <c r="W6" s="69"/>
    </row>
    <row r="7" spans="2:23">
      <c r="F7" s="127"/>
      <c r="G7" s="92"/>
      <c r="H7" s="92"/>
      <c r="I7" s="92"/>
      <c r="J7" s="92"/>
      <c r="K7" s="92"/>
      <c r="L7" s="92"/>
      <c r="M7" s="92"/>
      <c r="N7" s="93"/>
      <c r="O7" s="61"/>
      <c r="R7" s="70"/>
      <c r="S7" s="82" t="s">
        <v>201</v>
      </c>
      <c r="T7" s="82"/>
      <c r="U7" s="82"/>
      <c r="V7" s="82"/>
      <c r="W7" s="71"/>
    </row>
    <row r="8" spans="2:23">
      <c r="F8" s="88" t="s">
        <v>164</v>
      </c>
      <c r="G8" s="89"/>
      <c r="H8" s="90"/>
      <c r="I8" s="91" t="s">
        <v>172</v>
      </c>
      <c r="J8" s="128"/>
      <c r="K8" s="128"/>
      <c r="L8" s="128"/>
      <c r="M8" s="128"/>
      <c r="N8" s="129"/>
      <c r="O8" s="59"/>
      <c r="R8" s="70"/>
      <c r="S8" s="82"/>
      <c r="T8" s="82"/>
      <c r="U8" s="82"/>
      <c r="V8" s="82"/>
      <c r="W8" s="71"/>
    </row>
    <row r="9" spans="2:23">
      <c r="F9" s="88" t="s">
        <v>165</v>
      </c>
      <c r="G9" s="89"/>
      <c r="H9" s="90"/>
      <c r="I9" s="88" t="s">
        <v>177</v>
      </c>
      <c r="J9" s="89"/>
      <c r="K9" s="89"/>
      <c r="L9" s="89"/>
      <c r="M9" s="89"/>
      <c r="N9" s="90"/>
      <c r="O9" s="59"/>
      <c r="R9" s="70"/>
      <c r="S9" s="82"/>
      <c r="T9" s="82"/>
      <c r="U9" s="82"/>
      <c r="V9" s="82"/>
      <c r="W9" s="71"/>
    </row>
    <row r="10" spans="2:23" ht="16.2" thickBot="1">
      <c r="F10" s="24"/>
      <c r="G10" s="24"/>
      <c r="H10" s="24"/>
      <c r="I10" s="24"/>
      <c r="J10" s="24"/>
      <c r="K10" s="24"/>
      <c r="L10" s="24"/>
      <c r="M10" s="47"/>
      <c r="N10" s="47"/>
      <c r="R10" s="70"/>
      <c r="S10" s="82"/>
      <c r="T10" s="82"/>
      <c r="U10" s="82"/>
      <c r="V10" s="82"/>
      <c r="W10" s="71"/>
    </row>
    <row r="11" spans="2:23" ht="18.600000000000001" thickBot="1">
      <c r="B11" s="23" t="s">
        <v>194</v>
      </c>
      <c r="F11" s="83" t="s">
        <v>202</v>
      </c>
      <c r="G11" s="84"/>
      <c r="H11" s="84"/>
      <c r="I11" s="84"/>
      <c r="J11" s="84"/>
      <c r="K11" s="84"/>
      <c r="L11" s="85"/>
      <c r="M11" s="60">
        <f>V19</f>
        <v>78.84</v>
      </c>
      <c r="N11" s="46" t="str">
        <f>V20</f>
        <v>NO</v>
      </c>
      <c r="R11" s="70"/>
      <c r="S11" s="82"/>
      <c r="T11" s="82"/>
      <c r="U11" s="82"/>
      <c r="V11" s="82"/>
      <c r="W11" s="71"/>
    </row>
    <row r="12" spans="2:23">
      <c r="R12" s="70"/>
      <c r="S12" s="82"/>
      <c r="T12" s="82"/>
      <c r="U12" s="82"/>
      <c r="V12" s="82"/>
      <c r="W12" s="71"/>
    </row>
    <row r="13" spans="2:23">
      <c r="B13" s="124" t="s">
        <v>166</v>
      </c>
      <c r="C13" s="124"/>
      <c r="F13" s="123" t="s">
        <v>167</v>
      </c>
      <c r="G13" s="123"/>
      <c r="R13" s="70"/>
      <c r="S13" s="82"/>
      <c r="T13" s="82"/>
      <c r="U13" s="82"/>
      <c r="V13" s="82"/>
      <c r="W13" s="71"/>
    </row>
    <row r="14" spans="2:23">
      <c r="B14" s="125" t="s">
        <v>168</v>
      </c>
      <c r="C14" s="94"/>
      <c r="D14" s="126"/>
      <c r="F14" s="91" t="s">
        <v>200</v>
      </c>
      <c r="G14" s="92"/>
      <c r="H14" s="92"/>
      <c r="I14" s="92"/>
      <c r="J14" s="92"/>
      <c r="K14" s="92"/>
      <c r="L14" s="92"/>
      <c r="M14" s="92"/>
      <c r="N14" s="93"/>
      <c r="O14" s="61"/>
      <c r="R14" s="70"/>
      <c r="S14" s="82"/>
      <c r="T14" s="82"/>
      <c r="U14" s="82"/>
      <c r="V14" s="82"/>
      <c r="W14" s="71"/>
    </row>
    <row r="15" spans="2:23">
      <c r="B15" s="94" t="s">
        <v>169</v>
      </c>
      <c r="C15" s="94"/>
      <c r="D15" s="25" t="s">
        <v>170</v>
      </c>
      <c r="F15" s="95" t="s">
        <v>164</v>
      </c>
      <c r="G15" s="95"/>
      <c r="H15" s="95"/>
      <c r="I15" s="88" t="s">
        <v>172</v>
      </c>
      <c r="J15" s="89"/>
      <c r="K15" s="89"/>
      <c r="L15" s="89"/>
      <c r="M15" s="89"/>
      <c r="N15" s="90"/>
      <c r="O15" s="59"/>
      <c r="R15" s="70"/>
      <c r="S15" s="82"/>
      <c r="T15" s="82"/>
      <c r="U15" s="82"/>
      <c r="V15" s="82"/>
      <c r="W15" s="71"/>
    </row>
    <row r="16" spans="2:23">
      <c r="B16" s="86"/>
      <c r="C16" s="87"/>
      <c r="D16" s="63"/>
      <c r="F16" s="96" t="s">
        <v>174</v>
      </c>
      <c r="G16" s="96"/>
      <c r="H16" s="96"/>
      <c r="I16" s="88" t="s">
        <v>199</v>
      </c>
      <c r="J16" s="89"/>
      <c r="K16" s="89"/>
      <c r="L16" s="89"/>
      <c r="M16" s="89"/>
      <c r="N16" s="90"/>
      <c r="O16" s="59"/>
      <c r="R16" s="70"/>
      <c r="S16" s="72"/>
      <c r="T16" s="73"/>
      <c r="U16" s="73"/>
      <c r="V16" s="73"/>
      <c r="W16" s="71"/>
    </row>
    <row r="17" spans="2:23" ht="16.2" thickBot="1">
      <c r="B17" s="94" t="s">
        <v>198</v>
      </c>
      <c r="C17" s="94"/>
      <c r="D17" s="94"/>
      <c r="F17" s="26" t="s">
        <v>175</v>
      </c>
      <c r="G17" s="27"/>
      <c r="R17" s="70"/>
      <c r="S17" s="72"/>
      <c r="T17" s="73"/>
      <c r="U17" s="73"/>
      <c r="V17" s="73"/>
      <c r="W17" s="71"/>
    </row>
    <row r="18" spans="2:23" ht="16.2" thickBot="1">
      <c r="B18" s="88"/>
      <c r="C18" s="89"/>
      <c r="D18" s="90"/>
      <c r="F18" s="88" t="s">
        <v>204</v>
      </c>
      <c r="G18" s="89"/>
      <c r="H18" s="89"/>
      <c r="I18" s="89"/>
      <c r="J18" s="89"/>
      <c r="K18" s="89"/>
      <c r="L18" s="89"/>
      <c r="M18" s="89"/>
      <c r="N18" s="90"/>
      <c r="O18" s="59"/>
      <c r="R18" s="70"/>
      <c r="S18" s="72"/>
      <c r="T18" s="74" t="s">
        <v>191</v>
      </c>
      <c r="U18" s="73"/>
      <c r="V18" s="75">
        <v>70</v>
      </c>
      <c r="W18" s="71"/>
    </row>
    <row r="19" spans="2:23" ht="16.2" thickBot="1">
      <c r="B19" s="94" t="s">
        <v>203</v>
      </c>
      <c r="C19" s="94"/>
      <c r="D19" s="94"/>
      <c r="F19" s="88" t="s">
        <v>171</v>
      </c>
      <c r="G19" s="89"/>
      <c r="H19" s="89"/>
      <c r="I19" s="89"/>
      <c r="J19" s="89"/>
      <c r="K19" s="89"/>
      <c r="L19" s="89"/>
      <c r="M19" s="89"/>
      <c r="N19" s="90"/>
      <c r="O19" s="59"/>
      <c r="R19" s="70"/>
      <c r="S19" s="72"/>
      <c r="T19" s="74" t="s">
        <v>192</v>
      </c>
      <c r="U19" s="73"/>
      <c r="V19" s="76">
        <f>SUM(V22:V61)</f>
        <v>78.84</v>
      </c>
      <c r="W19" s="71"/>
    </row>
    <row r="20" spans="2:23" ht="16.2" thickBot="1">
      <c r="B20" s="88"/>
      <c r="C20" s="89"/>
      <c r="D20" s="90"/>
      <c r="F20" s="97" t="s">
        <v>176</v>
      </c>
      <c r="G20" s="98"/>
      <c r="H20" s="99"/>
      <c r="I20" s="88" t="s">
        <v>172</v>
      </c>
      <c r="J20" s="89"/>
      <c r="K20" s="89"/>
      <c r="L20" s="89"/>
      <c r="M20" s="89"/>
      <c r="N20" s="90"/>
      <c r="O20" s="59"/>
      <c r="R20" s="70"/>
      <c r="S20" s="72"/>
      <c r="T20" s="74" t="s">
        <v>193</v>
      </c>
      <c r="U20" s="72"/>
      <c r="V20" s="77" t="str">
        <f>IF(V19&lt;V18,"OK","NO")</f>
        <v>NO</v>
      </c>
      <c r="W20" s="71"/>
    </row>
    <row r="21" spans="2:23">
      <c r="R21" s="70"/>
      <c r="S21" s="72"/>
      <c r="T21" s="73"/>
      <c r="U21" s="73"/>
      <c r="V21" s="73"/>
      <c r="W21" s="71"/>
    </row>
    <row r="22" spans="2:23" ht="21" customHeight="1">
      <c r="B22" s="28" t="s">
        <v>178</v>
      </c>
      <c r="C22" s="28" t="s">
        <v>0</v>
      </c>
      <c r="D22" s="28" t="s">
        <v>179</v>
      </c>
      <c r="E22" s="28" t="s">
        <v>180</v>
      </c>
      <c r="F22" s="28" t="s">
        <v>181</v>
      </c>
      <c r="G22" s="28" t="s">
        <v>182</v>
      </c>
      <c r="H22" s="115" t="s">
        <v>183</v>
      </c>
      <c r="I22" s="115"/>
      <c r="J22" s="115"/>
      <c r="K22" s="115"/>
      <c r="L22" s="28" t="s">
        <v>184</v>
      </c>
      <c r="M22" s="28" t="s">
        <v>185</v>
      </c>
      <c r="N22" s="28" t="s">
        <v>186</v>
      </c>
      <c r="O22" s="54"/>
      <c r="R22" s="70"/>
      <c r="S22" s="48" t="s">
        <v>195</v>
      </c>
      <c r="T22" s="48" t="s">
        <v>196</v>
      </c>
      <c r="U22" s="48" t="s">
        <v>190</v>
      </c>
      <c r="V22" s="48" t="s">
        <v>197</v>
      </c>
      <c r="W22" s="71"/>
    </row>
    <row r="23" spans="2:23">
      <c r="B23" s="29">
        <v>1</v>
      </c>
      <c r="C23" s="64" t="s">
        <v>126</v>
      </c>
      <c r="D23" s="30" t="str">
        <f>IF(C23&lt;&gt;0,VLOOKUP(C23,'Materiali, quantità e pesi'!$A$1:$E$74,2,0),"")</f>
        <v>SPIRA 2X1M MAGNETICA PRECABLATA RMM</v>
      </c>
      <c r="E23" s="29" t="str">
        <f>IF(C23&lt;&gt;0,"PZ","")</f>
        <v>PZ</v>
      </c>
      <c r="F23" s="64">
        <v>80</v>
      </c>
      <c r="G23" s="31">
        <f>IF(C23&lt;&gt;0,VLOOKUP(C23,'Materiali, quantità e pesi'!$A$1:$E$74,5,0),"")</f>
        <v>93.58</v>
      </c>
      <c r="H23" s="64">
        <v>60</v>
      </c>
      <c r="I23" s="64">
        <v>10</v>
      </c>
      <c r="J23" s="64">
        <v>5</v>
      </c>
      <c r="K23" s="64"/>
      <c r="L23" s="32">
        <f>1-(1-H23/100)*(1-I23/100)*(1-J23/100)*(1-K23/100)</f>
        <v>0.65799999999999992</v>
      </c>
      <c r="M23" s="31">
        <f t="shared" ref="M23:M62" si="0">IF(G23="","",G23*(1-L23))</f>
        <v>32.004360000000005</v>
      </c>
      <c r="N23" s="31">
        <f t="shared" ref="N23:N62" si="1">IF(M23="","",(M23*F23))</f>
        <v>2560.3488000000007</v>
      </c>
      <c r="O23" s="55">
        <f>IF(C23&lt;&gt;0,IF(T23="OK",1,0),"")</f>
        <v>0</v>
      </c>
      <c r="P23" s="53"/>
      <c r="R23" s="70"/>
      <c r="S23" s="49">
        <f>IF(C23&lt;&gt;0,VLOOKUP(C23,'Materiali, quantità e pesi'!$A$1:$E$74,4,0),"")</f>
        <v>5</v>
      </c>
      <c r="T23" s="50" t="str">
        <f>IF(C23&lt;&gt;0,IF(F23&lt;=S23,"OK","NO"),"")</f>
        <v>NO</v>
      </c>
      <c r="U23" s="51">
        <f>IF(T23&lt;&gt;0,VLOOKUP(C23,'Materiali, quantità e pesi'!$A$1:$E$74,3,0),0)</f>
        <v>0.9</v>
      </c>
      <c r="V23" s="52">
        <f>IF(C23&lt;&gt;0,U23*F23,0)</f>
        <v>72</v>
      </c>
      <c r="W23" s="71"/>
    </row>
    <row r="24" spans="2:23">
      <c r="B24" s="33">
        <v>2</v>
      </c>
      <c r="C24" s="65" t="s">
        <v>28</v>
      </c>
      <c r="D24" s="30" t="str">
        <f>IF(C24&lt;&gt;0,VLOOKUP(C24,'Materiali, quantità e pesi'!$A$1:$E$74,2,0),"")</f>
        <v>PHP COPPIA COLONNINE</v>
      </c>
      <c r="E24" s="33" t="str">
        <f t="shared" ref="E24:E62" si="2">IF(C24&lt;&gt;0,"PZ","")</f>
        <v>PZ</v>
      </c>
      <c r="F24" s="65">
        <v>4</v>
      </c>
      <c r="G24" s="31">
        <f>IF(C24&lt;&gt;0,VLOOKUP(C24,'Materiali, quantità e pesi'!$A$1:$E$74,5,0),"")</f>
        <v>90.13</v>
      </c>
      <c r="H24" s="65">
        <v>60</v>
      </c>
      <c r="I24" s="65">
        <v>10</v>
      </c>
      <c r="J24" s="65">
        <v>3</v>
      </c>
      <c r="K24" s="65"/>
      <c r="L24" s="34">
        <f t="shared" ref="L24:L62" si="3">1-(1-H24/100)*(1-I24/100)*(1-J24/100)*(1-K24/100)</f>
        <v>0.65080000000000005</v>
      </c>
      <c r="M24" s="31">
        <f t="shared" si="0"/>
        <v>31.473395999999994</v>
      </c>
      <c r="N24" s="31">
        <f t="shared" si="1"/>
        <v>125.89358399999998</v>
      </c>
      <c r="O24" s="55">
        <f t="shared" ref="O24:O62" si="4">IF(C24&lt;&gt;0,IF(T24="OK",1,0),"")</f>
        <v>1</v>
      </c>
      <c r="R24" s="70"/>
      <c r="S24" s="49">
        <f>IF(C24&lt;&gt;0,VLOOKUP(C24,'Materiali, quantità e pesi'!$A$1:$E$74,4,0),"")</f>
        <v>4</v>
      </c>
      <c r="T24" s="50" t="str">
        <f t="shared" ref="T24:T62" si="5">IF(C24&lt;&gt;0,IF(F24&lt;=S24,"OK","NO"),"")</f>
        <v>OK</v>
      </c>
      <c r="U24" s="51">
        <f>IF(T24&lt;&gt;0,VLOOKUP(C24,'Materiali, quantità e pesi'!$A$1:$E$74,3,0),0)</f>
        <v>1.71</v>
      </c>
      <c r="V24" s="52">
        <f t="shared" ref="V24:V62" si="6">IF(C24&lt;&gt;0,U24*F24,0)</f>
        <v>6.84</v>
      </c>
      <c r="W24" s="71"/>
    </row>
    <row r="25" spans="2:23">
      <c r="B25" s="33">
        <v>3</v>
      </c>
      <c r="C25" s="65"/>
      <c r="D25" s="30" t="str">
        <f>IF(C25&lt;&gt;0,VLOOKUP(C25,'Materiali, quantità e pesi'!$A$1:$E$74,2,0),"")</f>
        <v/>
      </c>
      <c r="E25" s="33" t="str">
        <f t="shared" si="2"/>
        <v/>
      </c>
      <c r="F25" s="65"/>
      <c r="G25" s="31" t="str">
        <f>IF(C25&lt;&gt;0,VLOOKUP(C25,'Materiali, quantità e pesi'!$A$1:$E$74,5,0),"")</f>
        <v/>
      </c>
      <c r="H25" s="65">
        <v>60</v>
      </c>
      <c r="I25" s="65">
        <v>10</v>
      </c>
      <c r="J25" s="65">
        <v>3</v>
      </c>
      <c r="K25" s="65"/>
      <c r="L25" s="34">
        <f t="shared" si="3"/>
        <v>0.65080000000000005</v>
      </c>
      <c r="M25" s="31" t="str">
        <f t="shared" si="0"/>
        <v/>
      </c>
      <c r="N25" s="31" t="str">
        <f t="shared" si="1"/>
        <v/>
      </c>
      <c r="O25" s="55" t="str">
        <f t="shared" si="4"/>
        <v/>
      </c>
      <c r="R25" s="70"/>
      <c r="S25" s="49" t="str">
        <f>IF(C25&lt;&gt;0,VLOOKUP(C25,'Materiali, quantità e pesi'!$A$1:$E$74,4,0),"")</f>
        <v/>
      </c>
      <c r="T25" s="50" t="str">
        <f t="shared" si="5"/>
        <v/>
      </c>
      <c r="U25" s="51" t="e">
        <f>IF(T25&lt;&gt;0,VLOOKUP(C25,'Materiali, quantità e pesi'!$A$1:$E$74,3,0),0)</f>
        <v>#N/A</v>
      </c>
      <c r="V25" s="52">
        <f t="shared" si="6"/>
        <v>0</v>
      </c>
      <c r="W25" s="71"/>
    </row>
    <row r="26" spans="2:23">
      <c r="B26" s="33">
        <v>4</v>
      </c>
      <c r="C26" s="65"/>
      <c r="D26" s="30" t="str">
        <f>IF(C26&lt;&gt;0,VLOOKUP(C26,'Materiali, quantità e pesi'!$A$1:$E$74,2,0),"")</f>
        <v/>
      </c>
      <c r="E26" s="33" t="str">
        <f t="shared" si="2"/>
        <v/>
      </c>
      <c r="F26" s="65"/>
      <c r="G26" s="31" t="str">
        <f>IF(C26&lt;&gt;0,VLOOKUP(C26,'Materiali, quantità e pesi'!$A$1:$E$74,5,0),"")</f>
        <v/>
      </c>
      <c r="H26" s="65">
        <v>60</v>
      </c>
      <c r="I26" s="65">
        <v>10</v>
      </c>
      <c r="J26" s="65">
        <v>5</v>
      </c>
      <c r="K26" s="65"/>
      <c r="L26" s="34">
        <f t="shared" si="3"/>
        <v>0.65799999999999992</v>
      </c>
      <c r="M26" s="31" t="str">
        <f t="shared" si="0"/>
        <v/>
      </c>
      <c r="N26" s="31" t="str">
        <f t="shared" si="1"/>
        <v/>
      </c>
      <c r="O26" s="55" t="str">
        <f t="shared" si="4"/>
        <v/>
      </c>
      <c r="R26" s="70"/>
      <c r="S26" s="49" t="str">
        <f>IF(C26&lt;&gt;0,VLOOKUP(C26,'Materiali, quantità e pesi'!$A$1:$E$74,4,0),"")</f>
        <v/>
      </c>
      <c r="T26" s="50" t="str">
        <f t="shared" si="5"/>
        <v/>
      </c>
      <c r="U26" s="51" t="e">
        <f>IF(T26&lt;&gt;0,VLOOKUP(C26,'Materiali, quantità e pesi'!$A$1:$E$74,3,0),0)</f>
        <v>#N/A</v>
      </c>
      <c r="V26" s="52">
        <f t="shared" si="6"/>
        <v>0</v>
      </c>
      <c r="W26" s="71"/>
    </row>
    <row r="27" spans="2:23">
      <c r="B27" s="33">
        <v>5</v>
      </c>
      <c r="C27" s="65"/>
      <c r="D27" s="30" t="str">
        <f>IF(C27&lt;&gt;0,VLOOKUP(C27,'Materiali, quantità e pesi'!$A$1:$E$74,2,0),"")</f>
        <v/>
      </c>
      <c r="E27" s="33" t="str">
        <f t="shared" si="2"/>
        <v/>
      </c>
      <c r="F27" s="65"/>
      <c r="G27" s="31" t="str">
        <f>IF(C27&lt;&gt;0,VLOOKUP(C27,'Materiali, quantità e pesi'!$A$1:$E$74,5,0),"")</f>
        <v/>
      </c>
      <c r="H27" s="65">
        <v>60</v>
      </c>
      <c r="I27" s="65">
        <v>10</v>
      </c>
      <c r="J27" s="65"/>
      <c r="K27" s="65"/>
      <c r="L27" s="34">
        <f t="shared" si="3"/>
        <v>0.6399999999999999</v>
      </c>
      <c r="M27" s="31" t="str">
        <f t="shared" si="0"/>
        <v/>
      </c>
      <c r="N27" s="31" t="str">
        <f t="shared" si="1"/>
        <v/>
      </c>
      <c r="O27" s="55" t="str">
        <f t="shared" si="4"/>
        <v/>
      </c>
      <c r="R27" s="70"/>
      <c r="S27" s="49" t="str">
        <f>IF(C27&lt;&gt;0,VLOOKUP(C27,'Materiali, quantità e pesi'!$A$1:$E$74,4,0),"")</f>
        <v/>
      </c>
      <c r="T27" s="50" t="str">
        <f t="shared" si="5"/>
        <v/>
      </c>
      <c r="U27" s="51" t="e">
        <f>IF(T27&lt;&gt;0,VLOOKUP(C27,'Materiali, quantità e pesi'!$A$1:$E$74,3,0),0)</f>
        <v>#N/A</v>
      </c>
      <c r="V27" s="52">
        <f t="shared" si="6"/>
        <v>0</v>
      </c>
      <c r="W27" s="71"/>
    </row>
    <row r="28" spans="2:23">
      <c r="B28" s="33">
        <v>6</v>
      </c>
      <c r="C28" s="65"/>
      <c r="D28" s="30" t="str">
        <f>IF(C28&lt;&gt;0,VLOOKUP(C28,'Materiali, quantità e pesi'!$A$1:$E$74,2,0),"")</f>
        <v/>
      </c>
      <c r="E28" s="33" t="str">
        <f t="shared" si="2"/>
        <v/>
      </c>
      <c r="F28" s="65"/>
      <c r="G28" s="31" t="str">
        <f>IF(C28&lt;&gt;0,VLOOKUP(C28,'Materiali, quantità e pesi'!$A$1:$E$74,5,0),"")</f>
        <v/>
      </c>
      <c r="H28" s="65"/>
      <c r="I28" s="65"/>
      <c r="J28" s="65"/>
      <c r="K28" s="65"/>
      <c r="L28" s="34">
        <f t="shared" si="3"/>
        <v>0</v>
      </c>
      <c r="M28" s="31" t="str">
        <f t="shared" si="0"/>
        <v/>
      </c>
      <c r="N28" s="31" t="str">
        <f t="shared" si="1"/>
        <v/>
      </c>
      <c r="O28" s="55" t="str">
        <f t="shared" si="4"/>
        <v/>
      </c>
      <c r="R28" s="70"/>
      <c r="S28" s="49" t="str">
        <f>IF(C28&lt;&gt;0,VLOOKUP(C28,'Materiali, quantità e pesi'!$A$1:$E$74,4,0),"")</f>
        <v/>
      </c>
      <c r="T28" s="50" t="str">
        <f t="shared" si="5"/>
        <v/>
      </c>
      <c r="U28" s="51" t="e">
        <f>IF(T28&lt;&gt;0,VLOOKUP(C28,'Materiali, quantità e pesi'!$A$1:$E$74,3,0),0)</f>
        <v>#N/A</v>
      </c>
      <c r="V28" s="52">
        <f t="shared" si="6"/>
        <v>0</v>
      </c>
      <c r="W28" s="71"/>
    </row>
    <row r="29" spans="2:23">
      <c r="B29" s="33">
        <v>7</v>
      </c>
      <c r="C29" s="65"/>
      <c r="D29" s="30" t="str">
        <f>IF(C29&lt;&gt;0,VLOOKUP(C29,'Materiali, quantità e pesi'!$A$1:$E$74,2,0),"")</f>
        <v/>
      </c>
      <c r="E29" s="33" t="str">
        <f t="shared" si="2"/>
        <v/>
      </c>
      <c r="F29" s="65"/>
      <c r="G29" s="31" t="str">
        <f>IF(C29&lt;&gt;0,VLOOKUP(C29,'Materiali, quantità e pesi'!$A$1:$E$74,5,0),"")</f>
        <v/>
      </c>
      <c r="H29" s="65"/>
      <c r="I29" s="65"/>
      <c r="J29" s="65"/>
      <c r="K29" s="65"/>
      <c r="L29" s="34">
        <f t="shared" si="3"/>
        <v>0</v>
      </c>
      <c r="M29" s="31" t="str">
        <f t="shared" si="0"/>
        <v/>
      </c>
      <c r="N29" s="31" t="str">
        <f t="shared" si="1"/>
        <v/>
      </c>
      <c r="O29" s="55" t="str">
        <f t="shared" si="4"/>
        <v/>
      </c>
      <c r="R29" s="70"/>
      <c r="S29" s="49" t="str">
        <f>IF(C29&lt;&gt;0,VLOOKUP(C29,'Materiali, quantità e pesi'!$A$1:$E$74,4,0),"")</f>
        <v/>
      </c>
      <c r="T29" s="50" t="str">
        <f t="shared" si="5"/>
        <v/>
      </c>
      <c r="U29" s="51" t="e">
        <f>IF(T29&lt;&gt;0,VLOOKUP(C29,'Materiali, quantità e pesi'!$A$1:$E$74,3,0),0)</f>
        <v>#N/A</v>
      </c>
      <c r="V29" s="52">
        <f t="shared" si="6"/>
        <v>0</v>
      </c>
      <c r="W29" s="71"/>
    </row>
    <row r="30" spans="2:23">
      <c r="B30" s="33">
        <v>8</v>
      </c>
      <c r="C30" s="65"/>
      <c r="D30" s="30" t="str">
        <f>IF(C30&lt;&gt;0,VLOOKUP(C30,'Materiali, quantità e pesi'!$A$1:$E$74,2,0),"")</f>
        <v/>
      </c>
      <c r="E30" s="33" t="str">
        <f t="shared" si="2"/>
        <v/>
      </c>
      <c r="F30" s="65"/>
      <c r="G30" s="31" t="str">
        <f>IF(C30&lt;&gt;0,VLOOKUP(C30,'Materiali, quantità e pesi'!$A$1:$E$74,5,0),"")</f>
        <v/>
      </c>
      <c r="H30" s="65"/>
      <c r="I30" s="65"/>
      <c r="J30" s="65"/>
      <c r="K30" s="65"/>
      <c r="L30" s="34">
        <f t="shared" si="3"/>
        <v>0</v>
      </c>
      <c r="M30" s="31" t="str">
        <f t="shared" si="0"/>
        <v/>
      </c>
      <c r="N30" s="31" t="str">
        <f t="shared" si="1"/>
        <v/>
      </c>
      <c r="O30" s="55" t="str">
        <f t="shared" si="4"/>
        <v/>
      </c>
      <c r="R30" s="70"/>
      <c r="S30" s="49" t="str">
        <f>IF(C30&lt;&gt;0,VLOOKUP(C30,'Materiali, quantità e pesi'!$A$1:$E$74,4,0),"")</f>
        <v/>
      </c>
      <c r="T30" s="50" t="str">
        <f t="shared" si="5"/>
        <v/>
      </c>
      <c r="U30" s="51" t="e">
        <f>IF(T30&lt;&gt;0,VLOOKUP(C30,'Materiali, quantità e pesi'!$A$1:$E$74,3,0),0)</f>
        <v>#N/A</v>
      </c>
      <c r="V30" s="52">
        <f t="shared" si="6"/>
        <v>0</v>
      </c>
      <c r="W30" s="71"/>
    </row>
    <row r="31" spans="2:23">
      <c r="B31" s="33">
        <v>9</v>
      </c>
      <c r="C31" s="65"/>
      <c r="D31" s="30" t="str">
        <f>IF(C31&lt;&gt;0,VLOOKUP(C31,'Materiali, quantità e pesi'!$A$1:$E$74,2,0),"")</f>
        <v/>
      </c>
      <c r="E31" s="33" t="str">
        <f t="shared" si="2"/>
        <v/>
      </c>
      <c r="F31" s="65"/>
      <c r="G31" s="31" t="str">
        <f>IF(C31&lt;&gt;0,VLOOKUP(C31,'Materiali, quantità e pesi'!$A$1:$E$74,5,0),"")</f>
        <v/>
      </c>
      <c r="H31" s="65"/>
      <c r="I31" s="65"/>
      <c r="J31" s="65"/>
      <c r="K31" s="65"/>
      <c r="L31" s="34">
        <f t="shared" si="3"/>
        <v>0</v>
      </c>
      <c r="M31" s="31" t="str">
        <f t="shared" si="0"/>
        <v/>
      </c>
      <c r="N31" s="31" t="str">
        <f t="shared" si="1"/>
        <v/>
      </c>
      <c r="O31" s="55" t="str">
        <f t="shared" si="4"/>
        <v/>
      </c>
      <c r="R31" s="70"/>
      <c r="S31" s="49" t="str">
        <f>IF(C31&lt;&gt;0,VLOOKUP(C31,'Materiali, quantità e pesi'!$A$1:$E$74,4,0),"")</f>
        <v/>
      </c>
      <c r="T31" s="50" t="str">
        <f t="shared" si="5"/>
        <v/>
      </c>
      <c r="U31" s="51" t="e">
        <f>IF(T31&lt;&gt;0,VLOOKUP(C31,'Materiali, quantità e pesi'!$A$1:$E$74,3,0),0)</f>
        <v>#N/A</v>
      </c>
      <c r="V31" s="52">
        <f t="shared" si="6"/>
        <v>0</v>
      </c>
      <c r="W31" s="71"/>
    </row>
    <row r="32" spans="2:23">
      <c r="B32" s="33">
        <v>10</v>
      </c>
      <c r="C32" s="65"/>
      <c r="D32" s="30" t="str">
        <f>IF(C32&lt;&gt;0,VLOOKUP(C32,'Materiali, quantità e pesi'!$A$1:$E$74,2,0),"")</f>
        <v/>
      </c>
      <c r="E32" s="33" t="str">
        <f t="shared" si="2"/>
        <v/>
      </c>
      <c r="F32" s="65"/>
      <c r="G32" s="31" t="str">
        <f>IF(C32&lt;&gt;0,VLOOKUP(C32,'Materiali, quantità e pesi'!$A$1:$E$74,5,0),"")</f>
        <v/>
      </c>
      <c r="H32" s="65"/>
      <c r="I32" s="65"/>
      <c r="J32" s="65"/>
      <c r="K32" s="65"/>
      <c r="L32" s="34">
        <f t="shared" si="3"/>
        <v>0</v>
      </c>
      <c r="M32" s="31" t="str">
        <f t="shared" si="0"/>
        <v/>
      </c>
      <c r="N32" s="31" t="str">
        <f t="shared" si="1"/>
        <v/>
      </c>
      <c r="O32" s="55" t="str">
        <f t="shared" si="4"/>
        <v/>
      </c>
      <c r="R32" s="70"/>
      <c r="S32" s="49" t="str">
        <f>IF(C32&lt;&gt;0,VLOOKUP(C32,'Materiali, quantità e pesi'!$A$1:$E$74,4,0),"")</f>
        <v/>
      </c>
      <c r="T32" s="50" t="str">
        <f t="shared" si="5"/>
        <v/>
      </c>
      <c r="U32" s="51" t="e">
        <f>IF(T32&lt;&gt;0,VLOOKUP(C32,'Materiali, quantità e pesi'!$A$1:$E$74,3,0),0)</f>
        <v>#N/A</v>
      </c>
      <c r="V32" s="52">
        <f t="shared" si="6"/>
        <v>0</v>
      </c>
      <c r="W32" s="71"/>
    </row>
    <row r="33" spans="2:23">
      <c r="B33" s="33">
        <v>11</v>
      </c>
      <c r="C33" s="65"/>
      <c r="D33" s="30" t="str">
        <f>IF(C33&lt;&gt;0,VLOOKUP(C33,'Materiali, quantità e pesi'!$A$1:$E$74,2,0),"")</f>
        <v/>
      </c>
      <c r="E33" s="33" t="str">
        <f t="shared" si="2"/>
        <v/>
      </c>
      <c r="F33" s="65"/>
      <c r="G33" s="31" t="str">
        <f>IF(C33&lt;&gt;0,VLOOKUP(C33,'Materiali, quantità e pesi'!$A$1:$E$74,5,0),"")</f>
        <v/>
      </c>
      <c r="H33" s="65"/>
      <c r="I33" s="65"/>
      <c r="J33" s="65"/>
      <c r="K33" s="65"/>
      <c r="L33" s="34">
        <f t="shared" si="3"/>
        <v>0</v>
      </c>
      <c r="M33" s="31" t="str">
        <f t="shared" si="0"/>
        <v/>
      </c>
      <c r="N33" s="31" t="str">
        <f t="shared" si="1"/>
        <v/>
      </c>
      <c r="O33" s="55" t="str">
        <f t="shared" si="4"/>
        <v/>
      </c>
      <c r="R33" s="70"/>
      <c r="S33" s="49" t="str">
        <f>IF(C33&lt;&gt;0,VLOOKUP(C33,'Materiali, quantità e pesi'!$A$1:$E$74,4,0),"")</f>
        <v/>
      </c>
      <c r="T33" s="50" t="str">
        <f t="shared" si="5"/>
        <v/>
      </c>
      <c r="U33" s="51" t="e">
        <f>IF(T33&lt;&gt;0,VLOOKUP(C33,'Materiali, quantità e pesi'!$A$1:$E$74,3,0),0)</f>
        <v>#N/A</v>
      </c>
      <c r="V33" s="52">
        <f t="shared" si="6"/>
        <v>0</v>
      </c>
      <c r="W33" s="71"/>
    </row>
    <row r="34" spans="2:23">
      <c r="B34" s="33">
        <v>12</v>
      </c>
      <c r="C34" s="65"/>
      <c r="D34" s="30" t="str">
        <f>IF(C34&lt;&gt;0,VLOOKUP(C34,'Materiali, quantità e pesi'!$A$1:$E$74,2,0),"")</f>
        <v/>
      </c>
      <c r="E34" s="33" t="str">
        <f t="shared" si="2"/>
        <v/>
      </c>
      <c r="F34" s="65"/>
      <c r="G34" s="31" t="str">
        <f>IF(C34&lt;&gt;0,VLOOKUP(C34,'Materiali, quantità e pesi'!$A$1:$E$74,5,0),"")</f>
        <v/>
      </c>
      <c r="H34" s="65"/>
      <c r="I34" s="65"/>
      <c r="J34" s="65"/>
      <c r="K34" s="65"/>
      <c r="L34" s="34">
        <f t="shared" si="3"/>
        <v>0</v>
      </c>
      <c r="M34" s="31" t="str">
        <f t="shared" si="0"/>
        <v/>
      </c>
      <c r="N34" s="31" t="str">
        <f t="shared" si="1"/>
        <v/>
      </c>
      <c r="O34" s="55" t="str">
        <f t="shared" si="4"/>
        <v/>
      </c>
      <c r="R34" s="70"/>
      <c r="S34" s="49" t="str">
        <f>IF(C34&lt;&gt;0,VLOOKUP(C34,'Materiali, quantità e pesi'!$A$1:$E$74,4,0),"")</f>
        <v/>
      </c>
      <c r="T34" s="50" t="str">
        <f t="shared" si="5"/>
        <v/>
      </c>
      <c r="U34" s="51" t="e">
        <f>IF(T34&lt;&gt;0,VLOOKUP(C34,'Materiali, quantità e pesi'!$A$1:$E$74,3,0),0)</f>
        <v>#N/A</v>
      </c>
      <c r="V34" s="52">
        <f t="shared" si="6"/>
        <v>0</v>
      </c>
      <c r="W34" s="71"/>
    </row>
    <row r="35" spans="2:23">
      <c r="B35" s="33">
        <v>13</v>
      </c>
      <c r="C35" s="65"/>
      <c r="D35" s="30" t="str">
        <f>IF(C35&lt;&gt;0,VLOOKUP(C35,'Materiali, quantità e pesi'!$A$1:$E$74,2,0),"")</f>
        <v/>
      </c>
      <c r="E35" s="33" t="str">
        <f t="shared" si="2"/>
        <v/>
      </c>
      <c r="F35" s="65"/>
      <c r="G35" s="31" t="str">
        <f>IF(C35&lt;&gt;0,VLOOKUP(C35,'Materiali, quantità e pesi'!$A$1:$E$74,5,0),"")</f>
        <v/>
      </c>
      <c r="H35" s="65"/>
      <c r="I35" s="65"/>
      <c r="J35" s="65"/>
      <c r="K35" s="65"/>
      <c r="L35" s="34">
        <f t="shared" si="3"/>
        <v>0</v>
      </c>
      <c r="M35" s="31" t="str">
        <f t="shared" si="0"/>
        <v/>
      </c>
      <c r="N35" s="31" t="str">
        <f t="shared" si="1"/>
        <v/>
      </c>
      <c r="O35" s="55" t="str">
        <f t="shared" si="4"/>
        <v/>
      </c>
      <c r="R35" s="70"/>
      <c r="S35" s="49" t="str">
        <f>IF(C35&lt;&gt;0,VLOOKUP(C35,'Materiali, quantità e pesi'!$A$1:$E$74,4,0),"")</f>
        <v/>
      </c>
      <c r="T35" s="50" t="str">
        <f t="shared" si="5"/>
        <v/>
      </c>
      <c r="U35" s="51" t="e">
        <f>IF(T35&lt;&gt;0,VLOOKUP(C35,'Materiali, quantità e pesi'!$A$1:$E$74,3,0),0)</f>
        <v>#N/A</v>
      </c>
      <c r="V35" s="52">
        <f t="shared" si="6"/>
        <v>0</v>
      </c>
      <c r="W35" s="71"/>
    </row>
    <row r="36" spans="2:23">
      <c r="B36" s="33">
        <v>14</v>
      </c>
      <c r="C36" s="65"/>
      <c r="D36" s="30" t="str">
        <f>IF(C36&lt;&gt;0,VLOOKUP(C36,'Materiali, quantità e pesi'!$A$1:$E$74,2,0),"")</f>
        <v/>
      </c>
      <c r="E36" s="33" t="str">
        <f t="shared" si="2"/>
        <v/>
      </c>
      <c r="F36" s="65"/>
      <c r="G36" s="31" t="str">
        <f>IF(C36&lt;&gt;0,VLOOKUP(C36,'Materiali, quantità e pesi'!$A$1:$E$74,5,0),"")</f>
        <v/>
      </c>
      <c r="H36" s="65"/>
      <c r="I36" s="65"/>
      <c r="J36" s="65"/>
      <c r="K36" s="65"/>
      <c r="L36" s="34">
        <f t="shared" si="3"/>
        <v>0</v>
      </c>
      <c r="M36" s="31" t="str">
        <f t="shared" si="0"/>
        <v/>
      </c>
      <c r="N36" s="31" t="str">
        <f t="shared" si="1"/>
        <v/>
      </c>
      <c r="O36" s="55" t="str">
        <f t="shared" si="4"/>
        <v/>
      </c>
      <c r="R36" s="70"/>
      <c r="S36" s="49" t="str">
        <f>IF(C36&lt;&gt;0,VLOOKUP(C36,'Materiali, quantità e pesi'!$A$1:$E$74,4,0),"")</f>
        <v/>
      </c>
      <c r="T36" s="50" t="str">
        <f t="shared" si="5"/>
        <v/>
      </c>
      <c r="U36" s="51" t="e">
        <f>IF(T36&lt;&gt;0,VLOOKUP(C36,'Materiali, quantità e pesi'!$A$1:$E$74,3,0),0)</f>
        <v>#N/A</v>
      </c>
      <c r="V36" s="52">
        <f t="shared" si="6"/>
        <v>0</v>
      </c>
      <c r="W36" s="71"/>
    </row>
    <row r="37" spans="2:23">
      <c r="B37" s="33">
        <v>15</v>
      </c>
      <c r="C37" s="65"/>
      <c r="D37" s="30" t="str">
        <f>IF(C37&lt;&gt;0,VLOOKUP(C37,'Materiali, quantità e pesi'!$A$1:$E$74,2,0),"")</f>
        <v/>
      </c>
      <c r="E37" s="33" t="str">
        <f t="shared" si="2"/>
        <v/>
      </c>
      <c r="F37" s="65"/>
      <c r="G37" s="31" t="str">
        <f>IF(C37&lt;&gt;0,VLOOKUP(C37,'Materiali, quantità e pesi'!$A$1:$E$74,5,0),"")</f>
        <v/>
      </c>
      <c r="H37" s="65"/>
      <c r="I37" s="65"/>
      <c r="J37" s="65"/>
      <c r="K37" s="65"/>
      <c r="L37" s="34">
        <f t="shared" si="3"/>
        <v>0</v>
      </c>
      <c r="M37" s="31" t="str">
        <f t="shared" si="0"/>
        <v/>
      </c>
      <c r="N37" s="31" t="str">
        <f t="shared" si="1"/>
        <v/>
      </c>
      <c r="O37" s="55" t="str">
        <f t="shared" si="4"/>
        <v/>
      </c>
      <c r="R37" s="70"/>
      <c r="S37" s="49" t="str">
        <f>IF(C37&lt;&gt;0,VLOOKUP(C37,'Materiali, quantità e pesi'!$A$1:$E$74,4,0),"")</f>
        <v/>
      </c>
      <c r="T37" s="50" t="str">
        <f t="shared" si="5"/>
        <v/>
      </c>
      <c r="U37" s="51" t="e">
        <f>IF(T37&lt;&gt;0,VLOOKUP(C37,'Materiali, quantità e pesi'!$A$1:$E$74,3,0),0)</f>
        <v>#N/A</v>
      </c>
      <c r="V37" s="52">
        <f t="shared" si="6"/>
        <v>0</v>
      </c>
      <c r="W37" s="71"/>
    </row>
    <row r="38" spans="2:23">
      <c r="B38" s="33">
        <v>16</v>
      </c>
      <c r="C38" s="65"/>
      <c r="D38" s="30" t="str">
        <f>IF(C38&lt;&gt;0,VLOOKUP(C38,'Materiali, quantità e pesi'!$A$1:$E$74,2,0),"")</f>
        <v/>
      </c>
      <c r="E38" s="33" t="str">
        <f t="shared" si="2"/>
        <v/>
      </c>
      <c r="F38" s="65"/>
      <c r="G38" s="31" t="str">
        <f>IF(C38&lt;&gt;0,VLOOKUP(C38,'Materiali, quantità e pesi'!$A$1:$E$74,5,0),"")</f>
        <v/>
      </c>
      <c r="H38" s="65"/>
      <c r="I38" s="65"/>
      <c r="J38" s="65"/>
      <c r="K38" s="65"/>
      <c r="L38" s="34">
        <f t="shared" si="3"/>
        <v>0</v>
      </c>
      <c r="M38" s="31" t="str">
        <f t="shared" si="0"/>
        <v/>
      </c>
      <c r="N38" s="31" t="str">
        <f t="shared" si="1"/>
        <v/>
      </c>
      <c r="O38" s="55" t="str">
        <f t="shared" si="4"/>
        <v/>
      </c>
      <c r="R38" s="70"/>
      <c r="S38" s="49" t="str">
        <f>IF(C38&lt;&gt;0,VLOOKUP(C38,'Materiali, quantità e pesi'!$A$1:$E$74,4,0),"")</f>
        <v/>
      </c>
      <c r="T38" s="50" t="str">
        <f t="shared" si="5"/>
        <v/>
      </c>
      <c r="U38" s="51" t="e">
        <f>IF(T38&lt;&gt;0,VLOOKUP(C38,'Materiali, quantità e pesi'!$A$1:$E$74,3,0),0)</f>
        <v>#N/A</v>
      </c>
      <c r="V38" s="52">
        <f t="shared" si="6"/>
        <v>0</v>
      </c>
      <c r="W38" s="71"/>
    </row>
    <row r="39" spans="2:23">
      <c r="B39" s="33">
        <v>17</v>
      </c>
      <c r="C39" s="65"/>
      <c r="D39" s="30" t="str">
        <f>IF(C39&lt;&gt;0,VLOOKUP(C39,'Materiali, quantità e pesi'!$A$1:$E$74,2,0),"")</f>
        <v/>
      </c>
      <c r="E39" s="33" t="str">
        <f t="shared" si="2"/>
        <v/>
      </c>
      <c r="F39" s="65"/>
      <c r="G39" s="31" t="str">
        <f>IF(C39&lt;&gt;0,VLOOKUP(C39,'Materiali, quantità e pesi'!$A$1:$E$74,5,0),"")</f>
        <v/>
      </c>
      <c r="H39" s="65"/>
      <c r="I39" s="65"/>
      <c r="J39" s="65"/>
      <c r="K39" s="65"/>
      <c r="L39" s="34">
        <f t="shared" si="3"/>
        <v>0</v>
      </c>
      <c r="M39" s="31" t="str">
        <f t="shared" si="0"/>
        <v/>
      </c>
      <c r="N39" s="31" t="str">
        <f t="shared" si="1"/>
        <v/>
      </c>
      <c r="O39" s="55" t="str">
        <f t="shared" si="4"/>
        <v/>
      </c>
      <c r="R39" s="70"/>
      <c r="S39" s="49" t="str">
        <f>IF(C39&lt;&gt;0,VLOOKUP(C39,'Materiali, quantità e pesi'!$A$1:$E$74,4,0),"")</f>
        <v/>
      </c>
      <c r="T39" s="50" t="str">
        <f t="shared" si="5"/>
        <v/>
      </c>
      <c r="U39" s="51" t="e">
        <f>IF(T39&lt;&gt;0,VLOOKUP(C39,'Materiali, quantità e pesi'!$A$1:$E$74,3,0),0)</f>
        <v>#N/A</v>
      </c>
      <c r="V39" s="52">
        <f t="shared" si="6"/>
        <v>0</v>
      </c>
      <c r="W39" s="71"/>
    </row>
    <row r="40" spans="2:23">
      <c r="B40" s="33">
        <v>18</v>
      </c>
      <c r="C40" s="65"/>
      <c r="D40" s="30" t="str">
        <f>IF(C40&lt;&gt;0,VLOOKUP(C40,'Materiali, quantità e pesi'!$A$1:$E$74,2,0),"")</f>
        <v/>
      </c>
      <c r="E40" s="33" t="str">
        <f t="shared" si="2"/>
        <v/>
      </c>
      <c r="F40" s="65"/>
      <c r="G40" s="31" t="str">
        <f>IF(C40&lt;&gt;0,VLOOKUP(C40,'Materiali, quantità e pesi'!$A$1:$E$74,5,0),"")</f>
        <v/>
      </c>
      <c r="H40" s="65"/>
      <c r="I40" s="65"/>
      <c r="J40" s="65"/>
      <c r="K40" s="65"/>
      <c r="L40" s="34">
        <f t="shared" si="3"/>
        <v>0</v>
      </c>
      <c r="M40" s="31" t="str">
        <f t="shared" si="0"/>
        <v/>
      </c>
      <c r="N40" s="31" t="str">
        <f t="shared" si="1"/>
        <v/>
      </c>
      <c r="O40" s="55" t="str">
        <f t="shared" si="4"/>
        <v/>
      </c>
      <c r="R40" s="70"/>
      <c r="S40" s="49" t="str">
        <f>IF(C40&lt;&gt;0,VLOOKUP(C40,'Materiali, quantità e pesi'!$A$1:$E$74,4,0),"")</f>
        <v/>
      </c>
      <c r="T40" s="50" t="str">
        <f t="shared" si="5"/>
        <v/>
      </c>
      <c r="U40" s="51" t="e">
        <f>IF(T40&lt;&gt;0,VLOOKUP(C40,'Materiali, quantità e pesi'!$A$1:$E$74,3,0),0)</f>
        <v>#N/A</v>
      </c>
      <c r="V40" s="52">
        <f t="shared" si="6"/>
        <v>0</v>
      </c>
      <c r="W40" s="71"/>
    </row>
    <row r="41" spans="2:23">
      <c r="B41" s="33">
        <v>19</v>
      </c>
      <c r="C41" s="65"/>
      <c r="D41" s="30" t="str">
        <f>IF(C41&lt;&gt;0,VLOOKUP(C41,'Materiali, quantità e pesi'!$A$1:$E$74,2,0),"")</f>
        <v/>
      </c>
      <c r="E41" s="33" t="str">
        <f t="shared" si="2"/>
        <v/>
      </c>
      <c r="F41" s="65"/>
      <c r="G41" s="31" t="str">
        <f>IF(C41&lt;&gt;0,VLOOKUP(C41,'Materiali, quantità e pesi'!$A$1:$E$74,5,0),"")</f>
        <v/>
      </c>
      <c r="H41" s="65"/>
      <c r="I41" s="65"/>
      <c r="J41" s="65"/>
      <c r="K41" s="65"/>
      <c r="L41" s="34">
        <f t="shared" si="3"/>
        <v>0</v>
      </c>
      <c r="M41" s="31" t="str">
        <f t="shared" si="0"/>
        <v/>
      </c>
      <c r="N41" s="31" t="str">
        <f t="shared" si="1"/>
        <v/>
      </c>
      <c r="O41" s="55" t="str">
        <f t="shared" si="4"/>
        <v/>
      </c>
      <c r="R41" s="70"/>
      <c r="S41" s="49" t="str">
        <f>IF(C41&lt;&gt;0,VLOOKUP(C41,'Materiali, quantità e pesi'!$A$1:$E$74,4,0),"")</f>
        <v/>
      </c>
      <c r="T41" s="50" t="str">
        <f t="shared" si="5"/>
        <v/>
      </c>
      <c r="U41" s="51" t="e">
        <f>IF(T41&lt;&gt;0,VLOOKUP(C41,'Materiali, quantità e pesi'!$A$1:$E$74,3,0),0)</f>
        <v>#N/A</v>
      </c>
      <c r="V41" s="52">
        <f t="shared" si="6"/>
        <v>0</v>
      </c>
      <c r="W41" s="71"/>
    </row>
    <row r="42" spans="2:23">
      <c r="B42" s="33">
        <v>20</v>
      </c>
      <c r="C42" s="65"/>
      <c r="D42" s="30" t="str">
        <f>IF(C42&lt;&gt;0,VLOOKUP(C42,'Materiali, quantità e pesi'!$A$1:$E$74,2,0),"")</f>
        <v/>
      </c>
      <c r="E42" s="33" t="str">
        <f t="shared" si="2"/>
        <v/>
      </c>
      <c r="F42" s="65"/>
      <c r="G42" s="31" t="str">
        <f>IF(C42&lt;&gt;0,VLOOKUP(C42,'Materiali, quantità e pesi'!$A$1:$E$74,5,0),"")</f>
        <v/>
      </c>
      <c r="H42" s="65"/>
      <c r="I42" s="65"/>
      <c r="J42" s="65"/>
      <c r="K42" s="65"/>
      <c r="L42" s="34">
        <f t="shared" si="3"/>
        <v>0</v>
      </c>
      <c r="M42" s="31" t="str">
        <f t="shared" si="0"/>
        <v/>
      </c>
      <c r="N42" s="31" t="str">
        <f t="shared" si="1"/>
        <v/>
      </c>
      <c r="O42" s="55" t="str">
        <f t="shared" si="4"/>
        <v/>
      </c>
      <c r="R42" s="70"/>
      <c r="S42" s="49" t="str">
        <f>IF(C42&lt;&gt;0,VLOOKUP(C42,'Materiali, quantità e pesi'!$A$1:$E$74,4,0),"")</f>
        <v/>
      </c>
      <c r="T42" s="50" t="str">
        <f t="shared" si="5"/>
        <v/>
      </c>
      <c r="U42" s="51" t="e">
        <f>IF(T42&lt;&gt;0,VLOOKUP(C42,'Materiali, quantità e pesi'!$A$1:$E$74,3,0),0)</f>
        <v>#N/A</v>
      </c>
      <c r="V42" s="52">
        <f t="shared" si="6"/>
        <v>0</v>
      </c>
      <c r="W42" s="71"/>
    </row>
    <row r="43" spans="2:23">
      <c r="B43" s="33">
        <v>21</v>
      </c>
      <c r="C43" s="65"/>
      <c r="D43" s="30" t="str">
        <f>IF(C43&lt;&gt;0,VLOOKUP(C43,'Materiali, quantità e pesi'!$A$1:$E$74,2,0),"")</f>
        <v/>
      </c>
      <c r="E43" s="33" t="str">
        <f t="shared" si="2"/>
        <v/>
      </c>
      <c r="F43" s="65"/>
      <c r="G43" s="31" t="str">
        <f>IF(C43&lt;&gt;0,VLOOKUP(C43,'Materiali, quantità e pesi'!$A$1:$E$74,5,0),"")</f>
        <v/>
      </c>
      <c r="H43" s="65"/>
      <c r="I43" s="65"/>
      <c r="J43" s="65"/>
      <c r="K43" s="65"/>
      <c r="L43" s="34">
        <f t="shared" si="3"/>
        <v>0</v>
      </c>
      <c r="M43" s="31" t="str">
        <f t="shared" si="0"/>
        <v/>
      </c>
      <c r="N43" s="31" t="str">
        <f t="shared" si="1"/>
        <v/>
      </c>
      <c r="O43" s="55" t="str">
        <f t="shared" si="4"/>
        <v/>
      </c>
      <c r="R43" s="70"/>
      <c r="S43" s="49" t="str">
        <f>IF(C43&lt;&gt;0,VLOOKUP(C43,'Materiali, quantità e pesi'!$A$1:$E$74,4,0),"")</f>
        <v/>
      </c>
      <c r="T43" s="50" t="str">
        <f t="shared" si="5"/>
        <v/>
      </c>
      <c r="U43" s="51" t="e">
        <f>IF(T43&lt;&gt;0,VLOOKUP(C43,'Materiali, quantità e pesi'!$A$1:$E$74,3,0),0)</f>
        <v>#N/A</v>
      </c>
      <c r="V43" s="52">
        <f t="shared" si="6"/>
        <v>0</v>
      </c>
      <c r="W43" s="71"/>
    </row>
    <row r="44" spans="2:23">
      <c r="B44" s="33">
        <v>22</v>
      </c>
      <c r="C44" s="65"/>
      <c r="D44" s="30" t="str">
        <f>IF(C44&lt;&gt;0,VLOOKUP(C44,'Materiali, quantità e pesi'!$A$1:$E$74,2,0),"")</f>
        <v/>
      </c>
      <c r="E44" s="33" t="str">
        <f t="shared" si="2"/>
        <v/>
      </c>
      <c r="F44" s="65"/>
      <c r="G44" s="31" t="str">
        <f>IF(C44&lt;&gt;0,VLOOKUP(C44,'Materiali, quantità e pesi'!$A$1:$E$74,5,0),"")</f>
        <v/>
      </c>
      <c r="H44" s="65"/>
      <c r="I44" s="65"/>
      <c r="J44" s="65"/>
      <c r="K44" s="65"/>
      <c r="L44" s="34">
        <f t="shared" si="3"/>
        <v>0</v>
      </c>
      <c r="M44" s="31" t="str">
        <f t="shared" si="0"/>
        <v/>
      </c>
      <c r="N44" s="31" t="str">
        <f t="shared" si="1"/>
        <v/>
      </c>
      <c r="O44" s="55" t="str">
        <f t="shared" si="4"/>
        <v/>
      </c>
      <c r="R44" s="70"/>
      <c r="S44" s="49" t="str">
        <f>IF(C44&lt;&gt;0,VLOOKUP(C44,'Materiali, quantità e pesi'!$A$1:$E$74,4,0),"")</f>
        <v/>
      </c>
      <c r="T44" s="50" t="str">
        <f t="shared" si="5"/>
        <v/>
      </c>
      <c r="U44" s="51" t="e">
        <f>IF(T44&lt;&gt;0,VLOOKUP(C44,'Materiali, quantità e pesi'!$A$1:$E$74,3,0),0)</f>
        <v>#N/A</v>
      </c>
      <c r="V44" s="52">
        <f t="shared" si="6"/>
        <v>0</v>
      </c>
      <c r="W44" s="71"/>
    </row>
    <row r="45" spans="2:23">
      <c r="B45" s="33">
        <v>23</v>
      </c>
      <c r="C45" s="65"/>
      <c r="D45" s="30" t="str">
        <f>IF(C45&lt;&gt;0,VLOOKUP(C45,'Materiali, quantità e pesi'!$A$1:$E$74,2,0),"")</f>
        <v/>
      </c>
      <c r="E45" s="33" t="str">
        <f t="shared" si="2"/>
        <v/>
      </c>
      <c r="F45" s="65"/>
      <c r="G45" s="31" t="str">
        <f>IF(C45&lt;&gt;0,VLOOKUP(C45,'Materiali, quantità e pesi'!$A$1:$E$74,5,0),"")</f>
        <v/>
      </c>
      <c r="H45" s="65"/>
      <c r="I45" s="65"/>
      <c r="J45" s="65"/>
      <c r="K45" s="65"/>
      <c r="L45" s="34">
        <f t="shared" si="3"/>
        <v>0</v>
      </c>
      <c r="M45" s="31" t="str">
        <f t="shared" si="0"/>
        <v/>
      </c>
      <c r="N45" s="31" t="str">
        <f t="shared" si="1"/>
        <v/>
      </c>
      <c r="O45" s="55" t="str">
        <f t="shared" si="4"/>
        <v/>
      </c>
      <c r="R45" s="70"/>
      <c r="S45" s="49" t="str">
        <f>IF(C45&lt;&gt;0,VLOOKUP(C45,'Materiali, quantità e pesi'!$A$1:$E$74,4,0),"")</f>
        <v/>
      </c>
      <c r="T45" s="50" t="str">
        <f t="shared" si="5"/>
        <v/>
      </c>
      <c r="U45" s="51" t="e">
        <f>IF(T45&lt;&gt;0,VLOOKUP(C45,'Materiali, quantità e pesi'!$A$1:$E$74,3,0),0)</f>
        <v>#N/A</v>
      </c>
      <c r="V45" s="52">
        <f t="shared" si="6"/>
        <v>0</v>
      </c>
      <c r="W45" s="71"/>
    </row>
    <row r="46" spans="2:23">
      <c r="B46" s="33">
        <v>24</v>
      </c>
      <c r="C46" s="65"/>
      <c r="D46" s="30" t="str">
        <f>IF(C46&lt;&gt;0,VLOOKUP(C46,'Materiali, quantità e pesi'!$A$1:$E$74,2,0),"")</f>
        <v/>
      </c>
      <c r="E46" s="33" t="str">
        <f t="shared" si="2"/>
        <v/>
      </c>
      <c r="F46" s="65"/>
      <c r="G46" s="31" t="str">
        <f>IF(C46&lt;&gt;0,VLOOKUP(C46,'Materiali, quantità e pesi'!$A$1:$E$74,5,0),"")</f>
        <v/>
      </c>
      <c r="H46" s="65"/>
      <c r="I46" s="65"/>
      <c r="J46" s="65"/>
      <c r="K46" s="65"/>
      <c r="L46" s="34">
        <f t="shared" si="3"/>
        <v>0</v>
      </c>
      <c r="M46" s="31" t="str">
        <f t="shared" si="0"/>
        <v/>
      </c>
      <c r="N46" s="31" t="str">
        <f t="shared" si="1"/>
        <v/>
      </c>
      <c r="O46" s="55" t="str">
        <f t="shared" si="4"/>
        <v/>
      </c>
      <c r="R46" s="70"/>
      <c r="S46" s="49" t="str">
        <f>IF(C46&lt;&gt;0,VLOOKUP(C46,'Materiali, quantità e pesi'!$A$1:$E$74,4,0),"")</f>
        <v/>
      </c>
      <c r="T46" s="50" t="str">
        <f t="shared" si="5"/>
        <v/>
      </c>
      <c r="U46" s="51" t="e">
        <f>IF(T46&lt;&gt;0,VLOOKUP(C46,'Materiali, quantità e pesi'!$A$1:$E$74,3,0),0)</f>
        <v>#N/A</v>
      </c>
      <c r="V46" s="52">
        <f t="shared" si="6"/>
        <v>0</v>
      </c>
      <c r="W46" s="71"/>
    </row>
    <row r="47" spans="2:23">
      <c r="B47" s="33">
        <v>25</v>
      </c>
      <c r="C47" s="65"/>
      <c r="D47" s="30" t="str">
        <f>IF(C47&lt;&gt;0,VLOOKUP(C47,'Materiali, quantità e pesi'!$A$1:$E$74,2,0),"")</f>
        <v/>
      </c>
      <c r="E47" s="33" t="str">
        <f t="shared" si="2"/>
        <v/>
      </c>
      <c r="F47" s="65"/>
      <c r="G47" s="31" t="str">
        <f>IF(C47&lt;&gt;0,VLOOKUP(C47,'Materiali, quantità e pesi'!$A$1:$E$74,5,0),"")</f>
        <v/>
      </c>
      <c r="H47" s="65"/>
      <c r="I47" s="65"/>
      <c r="J47" s="65"/>
      <c r="K47" s="65"/>
      <c r="L47" s="34">
        <f t="shared" si="3"/>
        <v>0</v>
      </c>
      <c r="M47" s="31" t="str">
        <f t="shared" si="0"/>
        <v/>
      </c>
      <c r="N47" s="31" t="str">
        <f t="shared" si="1"/>
        <v/>
      </c>
      <c r="O47" s="55" t="str">
        <f t="shared" si="4"/>
        <v/>
      </c>
      <c r="R47" s="70"/>
      <c r="S47" s="49" t="str">
        <f>IF(C47&lt;&gt;0,VLOOKUP(C47,'Materiali, quantità e pesi'!$A$1:$E$74,4,0),"")</f>
        <v/>
      </c>
      <c r="T47" s="50" t="str">
        <f t="shared" si="5"/>
        <v/>
      </c>
      <c r="U47" s="51" t="e">
        <f>IF(T47&lt;&gt;0,VLOOKUP(C47,'Materiali, quantità e pesi'!$A$1:$E$74,3,0),0)</f>
        <v>#N/A</v>
      </c>
      <c r="V47" s="52">
        <f t="shared" si="6"/>
        <v>0</v>
      </c>
      <c r="W47" s="71"/>
    </row>
    <row r="48" spans="2:23">
      <c r="B48" s="33">
        <v>26</v>
      </c>
      <c r="C48" s="65"/>
      <c r="D48" s="30" t="str">
        <f>IF(C48&lt;&gt;0,VLOOKUP(C48,'Materiali, quantità e pesi'!$A$1:$E$74,2,0),"")</f>
        <v/>
      </c>
      <c r="E48" s="33" t="str">
        <f t="shared" si="2"/>
        <v/>
      </c>
      <c r="F48" s="65"/>
      <c r="G48" s="31" t="str">
        <f>IF(C48&lt;&gt;0,VLOOKUP(C48,'Materiali, quantità e pesi'!$A$1:$E$74,5,0),"")</f>
        <v/>
      </c>
      <c r="H48" s="65"/>
      <c r="I48" s="65"/>
      <c r="J48" s="65"/>
      <c r="K48" s="65"/>
      <c r="L48" s="34">
        <f t="shared" si="3"/>
        <v>0</v>
      </c>
      <c r="M48" s="31" t="str">
        <f t="shared" si="0"/>
        <v/>
      </c>
      <c r="N48" s="31" t="str">
        <f t="shared" si="1"/>
        <v/>
      </c>
      <c r="O48" s="55" t="str">
        <f t="shared" si="4"/>
        <v/>
      </c>
      <c r="R48" s="70"/>
      <c r="S48" s="49" t="str">
        <f>IF(C48&lt;&gt;0,VLOOKUP(C48,'Materiali, quantità e pesi'!$A$1:$E$74,4,0),"")</f>
        <v/>
      </c>
      <c r="T48" s="50" t="str">
        <f t="shared" si="5"/>
        <v/>
      </c>
      <c r="U48" s="51" t="e">
        <f>IF(T48&lt;&gt;0,VLOOKUP(C48,'Materiali, quantità e pesi'!$A$1:$E$74,3,0),0)</f>
        <v>#N/A</v>
      </c>
      <c r="V48" s="52">
        <f t="shared" si="6"/>
        <v>0</v>
      </c>
      <c r="W48" s="71"/>
    </row>
    <row r="49" spans="2:23">
      <c r="B49" s="33">
        <v>27</v>
      </c>
      <c r="C49" s="65"/>
      <c r="D49" s="30" t="str">
        <f>IF(C49&lt;&gt;0,VLOOKUP(C49,'Materiali, quantità e pesi'!$A$1:$E$74,2,0),"")</f>
        <v/>
      </c>
      <c r="E49" s="33" t="str">
        <f t="shared" si="2"/>
        <v/>
      </c>
      <c r="F49" s="65"/>
      <c r="G49" s="31" t="str">
        <f>IF(C49&lt;&gt;0,VLOOKUP(C49,'Materiali, quantità e pesi'!$A$1:$E$74,5,0),"")</f>
        <v/>
      </c>
      <c r="H49" s="65"/>
      <c r="I49" s="65"/>
      <c r="J49" s="65"/>
      <c r="K49" s="65"/>
      <c r="L49" s="34">
        <f t="shared" si="3"/>
        <v>0</v>
      </c>
      <c r="M49" s="31" t="str">
        <f t="shared" si="0"/>
        <v/>
      </c>
      <c r="N49" s="31" t="str">
        <f t="shared" si="1"/>
        <v/>
      </c>
      <c r="O49" s="55" t="str">
        <f t="shared" si="4"/>
        <v/>
      </c>
      <c r="R49" s="70"/>
      <c r="S49" s="49" t="str">
        <f>IF(C49&lt;&gt;0,VLOOKUP(C49,'Materiali, quantità e pesi'!$A$1:$E$74,4,0),"")</f>
        <v/>
      </c>
      <c r="T49" s="50" t="str">
        <f t="shared" si="5"/>
        <v/>
      </c>
      <c r="U49" s="51" t="e">
        <f>IF(T49&lt;&gt;0,VLOOKUP(C49,'Materiali, quantità e pesi'!$A$1:$E$74,3,0),0)</f>
        <v>#N/A</v>
      </c>
      <c r="V49" s="52">
        <f t="shared" si="6"/>
        <v>0</v>
      </c>
      <c r="W49" s="71"/>
    </row>
    <row r="50" spans="2:23">
      <c r="B50" s="33">
        <v>28</v>
      </c>
      <c r="C50" s="65"/>
      <c r="D50" s="30" t="str">
        <f>IF(C50&lt;&gt;0,VLOOKUP(C50,'Materiali, quantità e pesi'!$A$1:$E$74,2,0),"")</f>
        <v/>
      </c>
      <c r="E50" s="33" t="str">
        <f t="shared" si="2"/>
        <v/>
      </c>
      <c r="F50" s="65"/>
      <c r="G50" s="31" t="str">
        <f>IF(C50&lt;&gt;0,VLOOKUP(C50,'Materiali, quantità e pesi'!$A$1:$E$74,5,0),"")</f>
        <v/>
      </c>
      <c r="H50" s="65"/>
      <c r="I50" s="65"/>
      <c r="J50" s="65"/>
      <c r="K50" s="65"/>
      <c r="L50" s="34">
        <f t="shared" si="3"/>
        <v>0</v>
      </c>
      <c r="M50" s="31" t="str">
        <f t="shared" si="0"/>
        <v/>
      </c>
      <c r="N50" s="31" t="str">
        <f t="shared" si="1"/>
        <v/>
      </c>
      <c r="O50" s="55" t="str">
        <f t="shared" si="4"/>
        <v/>
      </c>
      <c r="R50" s="70"/>
      <c r="S50" s="49" t="str">
        <f>IF(C50&lt;&gt;0,VLOOKUP(C50,'Materiali, quantità e pesi'!$A$1:$E$74,4,0),"")</f>
        <v/>
      </c>
      <c r="T50" s="50" t="str">
        <f t="shared" si="5"/>
        <v/>
      </c>
      <c r="U50" s="51" t="e">
        <f>IF(T50&lt;&gt;0,VLOOKUP(C50,'Materiali, quantità e pesi'!$A$1:$E$74,3,0),0)</f>
        <v>#N/A</v>
      </c>
      <c r="V50" s="52">
        <f t="shared" si="6"/>
        <v>0</v>
      </c>
      <c r="W50" s="71"/>
    </row>
    <row r="51" spans="2:23">
      <c r="B51" s="33">
        <v>29</v>
      </c>
      <c r="C51" s="65"/>
      <c r="D51" s="30" t="str">
        <f>IF(C51&lt;&gt;0,VLOOKUP(C51,'Materiali, quantità e pesi'!$A$1:$E$74,2,0),"")</f>
        <v/>
      </c>
      <c r="E51" s="33" t="str">
        <f t="shared" si="2"/>
        <v/>
      </c>
      <c r="F51" s="65"/>
      <c r="G51" s="31" t="str">
        <f>IF(C51&lt;&gt;0,VLOOKUP(C51,'Materiali, quantità e pesi'!$A$1:$E$74,5,0),"")</f>
        <v/>
      </c>
      <c r="H51" s="65"/>
      <c r="I51" s="65"/>
      <c r="J51" s="65"/>
      <c r="K51" s="65"/>
      <c r="L51" s="34">
        <f t="shared" si="3"/>
        <v>0</v>
      </c>
      <c r="M51" s="31" t="str">
        <f t="shared" si="0"/>
        <v/>
      </c>
      <c r="N51" s="31" t="str">
        <f t="shared" si="1"/>
        <v/>
      </c>
      <c r="O51" s="55" t="str">
        <f t="shared" si="4"/>
        <v/>
      </c>
      <c r="R51" s="70"/>
      <c r="S51" s="49" t="str">
        <f>IF(C51&lt;&gt;0,VLOOKUP(C51,'Materiali, quantità e pesi'!$A$1:$E$74,4,0),"")</f>
        <v/>
      </c>
      <c r="T51" s="50" t="str">
        <f t="shared" si="5"/>
        <v/>
      </c>
      <c r="U51" s="51" t="e">
        <f>IF(T51&lt;&gt;0,VLOOKUP(C51,'Materiali, quantità e pesi'!$A$1:$E$74,3,0),0)</f>
        <v>#N/A</v>
      </c>
      <c r="V51" s="52">
        <f t="shared" si="6"/>
        <v>0</v>
      </c>
      <c r="W51" s="71"/>
    </row>
    <row r="52" spans="2:23">
      <c r="B52" s="33">
        <v>30</v>
      </c>
      <c r="C52" s="65"/>
      <c r="D52" s="30" t="str">
        <f>IF(C52&lt;&gt;0,VLOOKUP(C52,'Materiali, quantità e pesi'!$A$1:$E$74,2,0),"")</f>
        <v/>
      </c>
      <c r="E52" s="33" t="str">
        <f t="shared" si="2"/>
        <v/>
      </c>
      <c r="F52" s="65"/>
      <c r="G52" s="31" t="str">
        <f>IF(C52&lt;&gt;0,VLOOKUP(C52,'Materiali, quantità e pesi'!$A$1:$E$74,5,0),"")</f>
        <v/>
      </c>
      <c r="H52" s="65"/>
      <c r="I52" s="65"/>
      <c r="J52" s="65"/>
      <c r="K52" s="65"/>
      <c r="L52" s="34">
        <f t="shared" si="3"/>
        <v>0</v>
      </c>
      <c r="M52" s="31" t="str">
        <f t="shared" si="0"/>
        <v/>
      </c>
      <c r="N52" s="31" t="str">
        <f t="shared" si="1"/>
        <v/>
      </c>
      <c r="O52" s="55" t="str">
        <f t="shared" si="4"/>
        <v/>
      </c>
      <c r="R52" s="70"/>
      <c r="S52" s="49" t="str">
        <f>IF(C52&lt;&gt;0,VLOOKUP(C52,'Materiali, quantità e pesi'!$A$1:$E$74,4,0),"")</f>
        <v/>
      </c>
      <c r="T52" s="50" t="str">
        <f t="shared" si="5"/>
        <v/>
      </c>
      <c r="U52" s="51" t="e">
        <f>IF(T52&lt;&gt;0,VLOOKUP(C52,'Materiali, quantità e pesi'!$A$1:$E$74,3,0),0)</f>
        <v>#N/A</v>
      </c>
      <c r="V52" s="52">
        <f t="shared" si="6"/>
        <v>0</v>
      </c>
      <c r="W52" s="71"/>
    </row>
    <row r="53" spans="2:23">
      <c r="B53" s="33">
        <v>31</v>
      </c>
      <c r="C53" s="65"/>
      <c r="D53" s="30" t="str">
        <f>IF(C53&lt;&gt;0,VLOOKUP(C53,'Materiali, quantità e pesi'!$A$1:$E$74,2,0),"")</f>
        <v/>
      </c>
      <c r="E53" s="33" t="str">
        <f t="shared" si="2"/>
        <v/>
      </c>
      <c r="F53" s="65"/>
      <c r="G53" s="31" t="str">
        <f>IF(C53&lt;&gt;0,VLOOKUP(C53,'Materiali, quantità e pesi'!$A$1:$E$74,5,0),"")</f>
        <v/>
      </c>
      <c r="H53" s="65"/>
      <c r="I53" s="65"/>
      <c r="J53" s="65"/>
      <c r="K53" s="65"/>
      <c r="L53" s="34">
        <f t="shared" si="3"/>
        <v>0</v>
      </c>
      <c r="M53" s="31" t="str">
        <f t="shared" si="0"/>
        <v/>
      </c>
      <c r="N53" s="31" t="str">
        <f t="shared" si="1"/>
        <v/>
      </c>
      <c r="O53" s="55" t="str">
        <f t="shared" si="4"/>
        <v/>
      </c>
      <c r="R53" s="70"/>
      <c r="S53" s="49" t="str">
        <f>IF(C53&lt;&gt;0,VLOOKUP(C53,'Materiali, quantità e pesi'!$A$1:$E$74,4,0),"")</f>
        <v/>
      </c>
      <c r="T53" s="50" t="str">
        <f t="shared" si="5"/>
        <v/>
      </c>
      <c r="U53" s="51" t="e">
        <f>IF(T53&lt;&gt;0,VLOOKUP(C53,'Materiali, quantità e pesi'!$A$1:$E$74,3,0),0)</f>
        <v>#N/A</v>
      </c>
      <c r="V53" s="52">
        <f t="shared" si="6"/>
        <v>0</v>
      </c>
      <c r="W53" s="71"/>
    </row>
    <row r="54" spans="2:23">
      <c r="B54" s="33">
        <v>32</v>
      </c>
      <c r="C54" s="65"/>
      <c r="D54" s="30" t="str">
        <f>IF(C54&lt;&gt;0,VLOOKUP(C54,'Materiali, quantità e pesi'!$A$1:$E$74,2,0),"")</f>
        <v/>
      </c>
      <c r="E54" s="33" t="str">
        <f t="shared" si="2"/>
        <v/>
      </c>
      <c r="F54" s="65"/>
      <c r="G54" s="31" t="str">
        <f>IF(C54&lt;&gt;0,VLOOKUP(C54,'Materiali, quantità e pesi'!$A$1:$E$74,5,0),"")</f>
        <v/>
      </c>
      <c r="H54" s="65"/>
      <c r="I54" s="65"/>
      <c r="J54" s="65"/>
      <c r="K54" s="65"/>
      <c r="L54" s="34">
        <f t="shared" si="3"/>
        <v>0</v>
      </c>
      <c r="M54" s="31" t="str">
        <f t="shared" si="0"/>
        <v/>
      </c>
      <c r="N54" s="31" t="str">
        <f t="shared" si="1"/>
        <v/>
      </c>
      <c r="O54" s="55" t="str">
        <f t="shared" si="4"/>
        <v/>
      </c>
      <c r="R54" s="70"/>
      <c r="S54" s="49" t="str">
        <f>IF(C54&lt;&gt;0,VLOOKUP(C54,'Materiali, quantità e pesi'!$A$1:$E$74,4,0),"")</f>
        <v/>
      </c>
      <c r="T54" s="50" t="str">
        <f t="shared" si="5"/>
        <v/>
      </c>
      <c r="U54" s="51" t="e">
        <f>IF(T54&lt;&gt;0,VLOOKUP(C54,'Materiali, quantità e pesi'!$A$1:$E$74,3,0),0)</f>
        <v>#N/A</v>
      </c>
      <c r="V54" s="52">
        <f t="shared" si="6"/>
        <v>0</v>
      </c>
      <c r="W54" s="71"/>
    </row>
    <row r="55" spans="2:23">
      <c r="B55" s="33">
        <v>33</v>
      </c>
      <c r="C55" s="65"/>
      <c r="D55" s="30" t="str">
        <f>IF(C55&lt;&gt;0,VLOOKUP(C55,'Materiali, quantità e pesi'!$A$1:$E$74,2,0),"")</f>
        <v/>
      </c>
      <c r="E55" s="33" t="str">
        <f t="shared" si="2"/>
        <v/>
      </c>
      <c r="F55" s="65"/>
      <c r="G55" s="31" t="str">
        <f>IF(C55&lt;&gt;0,VLOOKUP(C55,'Materiali, quantità e pesi'!$A$1:$E$74,5,0),"")</f>
        <v/>
      </c>
      <c r="H55" s="65"/>
      <c r="I55" s="65"/>
      <c r="J55" s="65"/>
      <c r="K55" s="65"/>
      <c r="L55" s="34">
        <f t="shared" si="3"/>
        <v>0</v>
      </c>
      <c r="M55" s="31" t="str">
        <f t="shared" si="0"/>
        <v/>
      </c>
      <c r="N55" s="31" t="str">
        <f t="shared" si="1"/>
        <v/>
      </c>
      <c r="O55" s="55" t="str">
        <f t="shared" si="4"/>
        <v/>
      </c>
      <c r="R55" s="70"/>
      <c r="S55" s="49" t="str">
        <f>IF(C55&lt;&gt;0,VLOOKUP(C55,'Materiali, quantità e pesi'!$A$1:$E$74,4,0),"")</f>
        <v/>
      </c>
      <c r="T55" s="50" t="str">
        <f t="shared" si="5"/>
        <v/>
      </c>
      <c r="U55" s="51" t="e">
        <f>IF(T55&lt;&gt;0,VLOOKUP(C55,'Materiali, quantità e pesi'!$A$1:$E$74,3,0),0)</f>
        <v>#N/A</v>
      </c>
      <c r="V55" s="52">
        <f t="shared" si="6"/>
        <v>0</v>
      </c>
      <c r="W55" s="71"/>
    </row>
    <row r="56" spans="2:23">
      <c r="B56" s="33">
        <v>34</v>
      </c>
      <c r="C56" s="65"/>
      <c r="D56" s="30" t="str">
        <f>IF(C56&lt;&gt;0,VLOOKUP(C56,'Materiali, quantità e pesi'!$A$1:$E$74,2,0),"")</f>
        <v/>
      </c>
      <c r="E56" s="33" t="str">
        <f t="shared" si="2"/>
        <v/>
      </c>
      <c r="F56" s="65"/>
      <c r="G56" s="31" t="str">
        <f>IF(C56&lt;&gt;0,VLOOKUP(C56,'Materiali, quantità e pesi'!$A$1:$E$74,5,0),"")</f>
        <v/>
      </c>
      <c r="H56" s="65"/>
      <c r="I56" s="65"/>
      <c r="J56" s="65"/>
      <c r="K56" s="65"/>
      <c r="L56" s="34">
        <f t="shared" si="3"/>
        <v>0</v>
      </c>
      <c r="M56" s="31" t="str">
        <f t="shared" si="0"/>
        <v/>
      </c>
      <c r="N56" s="31" t="str">
        <f t="shared" si="1"/>
        <v/>
      </c>
      <c r="O56" s="55" t="str">
        <f t="shared" si="4"/>
        <v/>
      </c>
      <c r="R56" s="70"/>
      <c r="S56" s="49" t="str">
        <f>IF(C56&lt;&gt;0,VLOOKUP(C56,'Materiali, quantità e pesi'!$A$1:$E$74,4,0),"")</f>
        <v/>
      </c>
      <c r="T56" s="50" t="str">
        <f t="shared" si="5"/>
        <v/>
      </c>
      <c r="U56" s="51" t="e">
        <f>IF(T56&lt;&gt;0,VLOOKUP(C56,'Materiali, quantità e pesi'!$A$1:$E$74,3,0),0)</f>
        <v>#N/A</v>
      </c>
      <c r="V56" s="52">
        <f t="shared" si="6"/>
        <v>0</v>
      </c>
      <c r="W56" s="71"/>
    </row>
    <row r="57" spans="2:23">
      <c r="B57" s="33">
        <v>35</v>
      </c>
      <c r="C57" s="65"/>
      <c r="D57" s="30" t="str">
        <f>IF(C57&lt;&gt;0,VLOOKUP(C57,'Materiali, quantità e pesi'!$A$1:$E$74,2,0),"")</f>
        <v/>
      </c>
      <c r="E57" s="33" t="str">
        <f t="shared" si="2"/>
        <v/>
      </c>
      <c r="F57" s="65"/>
      <c r="G57" s="31" t="str">
        <f>IF(C57&lt;&gt;0,VLOOKUP(C57,'Materiali, quantità e pesi'!$A$1:$E$74,5,0),"")</f>
        <v/>
      </c>
      <c r="H57" s="65"/>
      <c r="I57" s="65"/>
      <c r="J57" s="65"/>
      <c r="K57" s="65"/>
      <c r="L57" s="34">
        <f t="shared" si="3"/>
        <v>0</v>
      </c>
      <c r="M57" s="31" t="str">
        <f t="shared" si="0"/>
        <v/>
      </c>
      <c r="N57" s="31" t="str">
        <f t="shared" si="1"/>
        <v/>
      </c>
      <c r="O57" s="55" t="str">
        <f t="shared" si="4"/>
        <v/>
      </c>
      <c r="R57" s="70"/>
      <c r="S57" s="49" t="str">
        <f>IF(C57&lt;&gt;0,VLOOKUP(C57,'Materiali, quantità e pesi'!$A$1:$E$74,4,0),"")</f>
        <v/>
      </c>
      <c r="T57" s="50" t="str">
        <f t="shared" si="5"/>
        <v/>
      </c>
      <c r="U57" s="51" t="e">
        <f>IF(T57&lt;&gt;0,VLOOKUP(C57,'Materiali, quantità e pesi'!$A$1:$E$74,3,0),0)</f>
        <v>#N/A</v>
      </c>
      <c r="V57" s="52">
        <f t="shared" si="6"/>
        <v>0</v>
      </c>
      <c r="W57" s="71"/>
    </row>
    <row r="58" spans="2:23">
      <c r="B58" s="33">
        <v>36</v>
      </c>
      <c r="C58" s="65"/>
      <c r="D58" s="30" t="str">
        <f>IF(C58&lt;&gt;0,VLOOKUP(C58,'Materiali, quantità e pesi'!$A$1:$E$74,2,0),"")</f>
        <v/>
      </c>
      <c r="E58" s="33" t="str">
        <f t="shared" si="2"/>
        <v/>
      </c>
      <c r="F58" s="65"/>
      <c r="G58" s="31" t="str">
        <f>IF(C58&lt;&gt;0,VLOOKUP(C58,'Materiali, quantità e pesi'!$A$1:$E$74,5,0),"")</f>
        <v/>
      </c>
      <c r="H58" s="65"/>
      <c r="I58" s="65"/>
      <c r="J58" s="65"/>
      <c r="K58" s="65"/>
      <c r="L58" s="34">
        <f t="shared" si="3"/>
        <v>0</v>
      </c>
      <c r="M58" s="31" t="str">
        <f t="shared" si="0"/>
        <v/>
      </c>
      <c r="N58" s="31" t="str">
        <f t="shared" si="1"/>
        <v/>
      </c>
      <c r="O58" s="55" t="str">
        <f t="shared" si="4"/>
        <v/>
      </c>
      <c r="R58" s="70"/>
      <c r="S58" s="49" t="str">
        <f>IF(C58&lt;&gt;0,VLOOKUP(C58,'Materiali, quantità e pesi'!$A$1:$E$74,4,0),"")</f>
        <v/>
      </c>
      <c r="T58" s="50" t="str">
        <f t="shared" si="5"/>
        <v/>
      </c>
      <c r="U58" s="51" t="e">
        <f>IF(T58&lt;&gt;0,VLOOKUP(C58,'Materiali, quantità e pesi'!$A$1:$E$74,3,0),0)</f>
        <v>#N/A</v>
      </c>
      <c r="V58" s="52">
        <f t="shared" si="6"/>
        <v>0</v>
      </c>
      <c r="W58" s="71"/>
    </row>
    <row r="59" spans="2:23">
      <c r="B59" s="33">
        <v>37</v>
      </c>
      <c r="C59" s="65"/>
      <c r="D59" s="30" t="str">
        <f>IF(C59&lt;&gt;0,VLOOKUP(C59,'Materiali, quantità e pesi'!$A$1:$E$74,2,0),"")</f>
        <v/>
      </c>
      <c r="E59" s="33" t="str">
        <f t="shared" si="2"/>
        <v/>
      </c>
      <c r="F59" s="65"/>
      <c r="G59" s="31" t="str">
        <f>IF(C59&lt;&gt;0,VLOOKUP(C59,'Materiali, quantità e pesi'!$A$1:$E$74,5,0),"")</f>
        <v/>
      </c>
      <c r="H59" s="65"/>
      <c r="I59" s="65"/>
      <c r="J59" s="65"/>
      <c r="K59" s="65"/>
      <c r="L59" s="34">
        <f t="shared" si="3"/>
        <v>0</v>
      </c>
      <c r="M59" s="31" t="str">
        <f t="shared" si="0"/>
        <v/>
      </c>
      <c r="N59" s="31" t="str">
        <f t="shared" si="1"/>
        <v/>
      </c>
      <c r="O59" s="55" t="str">
        <f t="shared" si="4"/>
        <v/>
      </c>
      <c r="R59" s="70"/>
      <c r="S59" s="49" t="str">
        <f>IF(C59&lt;&gt;0,VLOOKUP(C59,'Materiali, quantità e pesi'!$A$1:$E$74,4,0),"")</f>
        <v/>
      </c>
      <c r="T59" s="50" t="str">
        <f t="shared" si="5"/>
        <v/>
      </c>
      <c r="U59" s="51" t="e">
        <f>IF(T59&lt;&gt;0,VLOOKUP(C59,'Materiali, quantità e pesi'!$A$1:$E$74,3,0),0)</f>
        <v>#N/A</v>
      </c>
      <c r="V59" s="52">
        <f t="shared" si="6"/>
        <v>0</v>
      </c>
      <c r="W59" s="71"/>
    </row>
    <row r="60" spans="2:23">
      <c r="B60" s="33">
        <v>38</v>
      </c>
      <c r="C60" s="65"/>
      <c r="D60" s="30" t="str">
        <f>IF(C60&lt;&gt;0,VLOOKUP(C60,'Materiali, quantità e pesi'!$A$1:$E$74,2,0),"")</f>
        <v/>
      </c>
      <c r="E60" s="33" t="str">
        <f t="shared" si="2"/>
        <v/>
      </c>
      <c r="F60" s="65"/>
      <c r="G60" s="31" t="str">
        <f>IF(C60&lt;&gt;0,VLOOKUP(C60,'Materiali, quantità e pesi'!$A$1:$E$74,5,0),"")</f>
        <v/>
      </c>
      <c r="H60" s="65"/>
      <c r="I60" s="65"/>
      <c r="J60" s="65"/>
      <c r="K60" s="65"/>
      <c r="L60" s="34">
        <f t="shared" si="3"/>
        <v>0</v>
      </c>
      <c r="M60" s="31" t="str">
        <f t="shared" si="0"/>
        <v/>
      </c>
      <c r="N60" s="31" t="str">
        <f t="shared" si="1"/>
        <v/>
      </c>
      <c r="O60" s="55" t="str">
        <f t="shared" si="4"/>
        <v/>
      </c>
      <c r="R60" s="70"/>
      <c r="S60" s="49" t="str">
        <f>IF(C60&lt;&gt;0,VLOOKUP(C60,'Materiali, quantità e pesi'!$A$1:$E$74,4,0),"")</f>
        <v/>
      </c>
      <c r="T60" s="50" t="str">
        <f t="shared" si="5"/>
        <v/>
      </c>
      <c r="U60" s="51" t="e">
        <f>IF(T60&lt;&gt;0,VLOOKUP(C60,'Materiali, quantità e pesi'!$A$1:$E$74,3,0),0)</f>
        <v>#N/A</v>
      </c>
      <c r="V60" s="52">
        <f t="shared" si="6"/>
        <v>0</v>
      </c>
      <c r="W60" s="71"/>
    </row>
    <row r="61" spans="2:23">
      <c r="B61" s="33">
        <v>39</v>
      </c>
      <c r="C61" s="65"/>
      <c r="D61" s="30" t="str">
        <f>IF(C61&lt;&gt;0,VLOOKUP(C61,'Materiali, quantità e pesi'!$A$1:$E$74,2,0),"")</f>
        <v/>
      </c>
      <c r="E61" s="33" t="str">
        <f t="shared" si="2"/>
        <v/>
      </c>
      <c r="F61" s="65"/>
      <c r="G61" s="31" t="str">
        <f>IF(C61&lt;&gt;0,VLOOKUP(C61,'Materiali, quantità e pesi'!$A$1:$E$74,5,0),"")</f>
        <v/>
      </c>
      <c r="H61" s="65"/>
      <c r="I61" s="65"/>
      <c r="J61" s="65"/>
      <c r="K61" s="65"/>
      <c r="L61" s="34">
        <f t="shared" si="3"/>
        <v>0</v>
      </c>
      <c r="M61" s="31" t="str">
        <f t="shared" si="0"/>
        <v/>
      </c>
      <c r="N61" s="31" t="str">
        <f t="shared" si="1"/>
        <v/>
      </c>
      <c r="O61" s="55" t="str">
        <f t="shared" si="4"/>
        <v/>
      </c>
      <c r="R61" s="70"/>
      <c r="S61" s="49" t="str">
        <f>IF(C61&lt;&gt;0,VLOOKUP(C61,'Materiali, quantità e pesi'!$A$1:$E$74,4,0),"")</f>
        <v/>
      </c>
      <c r="T61" s="50" t="str">
        <f t="shared" si="5"/>
        <v/>
      </c>
      <c r="U61" s="51" t="e">
        <f>IF(T61&lt;&gt;0,VLOOKUP(C61,'Materiali, quantità e pesi'!$A$1:$E$74,3,0),0)</f>
        <v>#N/A</v>
      </c>
      <c r="V61" s="52">
        <f t="shared" si="6"/>
        <v>0</v>
      </c>
      <c r="W61" s="71"/>
    </row>
    <row r="62" spans="2:23">
      <c r="B62" s="33">
        <v>40</v>
      </c>
      <c r="C62" s="65"/>
      <c r="D62" s="30" t="str">
        <f>IF(C62,VLOOKUP(C62,'Materiali, quantità e pesi'!A40:E113,2,0),"")</f>
        <v/>
      </c>
      <c r="E62" s="33" t="str">
        <f t="shared" si="2"/>
        <v/>
      </c>
      <c r="F62" s="65"/>
      <c r="G62" s="31" t="str">
        <f>IF(C62&lt;&gt;0,VLOOKUP(C62,'Materiali, quantità e pesi'!$A$1:$E$74,5,0),"")</f>
        <v/>
      </c>
      <c r="H62" s="65"/>
      <c r="I62" s="65"/>
      <c r="J62" s="65"/>
      <c r="K62" s="65"/>
      <c r="L62" s="34">
        <f t="shared" si="3"/>
        <v>0</v>
      </c>
      <c r="M62" s="31" t="str">
        <f t="shared" si="0"/>
        <v/>
      </c>
      <c r="N62" s="31" t="str">
        <f t="shared" si="1"/>
        <v/>
      </c>
      <c r="O62" s="55" t="str">
        <f t="shared" si="4"/>
        <v/>
      </c>
      <c r="R62" s="70"/>
      <c r="S62" s="49" t="str">
        <f>IF(C62&lt;&gt;0,VLOOKUP(C62,'Materiali, quantità e pesi'!$A$1:$E$74,4,0),"")</f>
        <v/>
      </c>
      <c r="T62" s="50" t="str">
        <f t="shared" si="5"/>
        <v/>
      </c>
      <c r="U62" s="51" t="e">
        <f>IF(T62&lt;&gt;0,VLOOKUP(C62,'Materiali, quantità e pesi'!$A$1:$E$74,3,0),0)</f>
        <v>#N/A</v>
      </c>
      <c r="V62" s="52">
        <f t="shared" si="6"/>
        <v>0</v>
      </c>
      <c r="W62" s="71"/>
    </row>
    <row r="63" spans="2:23" ht="16.2" thickBot="1">
      <c r="B63" s="35"/>
      <c r="C63" s="35"/>
      <c r="D63" s="36"/>
      <c r="E63" s="35"/>
      <c r="F63" s="35"/>
      <c r="G63" s="37"/>
      <c r="H63" s="35"/>
      <c r="I63" s="35"/>
      <c r="J63" s="35"/>
      <c r="K63" s="35"/>
      <c r="L63" s="38"/>
      <c r="M63" s="35"/>
      <c r="N63" s="37"/>
      <c r="O63" s="56"/>
      <c r="R63" s="78"/>
      <c r="S63" s="79"/>
      <c r="T63" s="80"/>
      <c r="U63" s="80"/>
      <c r="V63" s="80"/>
      <c r="W63" s="81"/>
    </row>
    <row r="64" spans="2:23">
      <c r="B64" s="39"/>
      <c r="C64" s="39"/>
      <c r="D64" s="40"/>
      <c r="E64" s="39"/>
      <c r="F64" s="39"/>
      <c r="G64" s="116" t="s">
        <v>187</v>
      </c>
      <c r="H64" s="116"/>
      <c r="I64" s="116"/>
      <c r="J64" s="116"/>
      <c r="K64" s="116"/>
      <c r="L64" s="116"/>
      <c r="M64" s="117">
        <f>SUM(N23:N62)</f>
        <v>2686.2423840000006</v>
      </c>
      <c r="N64" s="118"/>
      <c r="O64" s="57"/>
    </row>
    <row r="65" spans="2:15">
      <c r="B65" s="39"/>
      <c r="C65" s="39"/>
      <c r="D65" s="40"/>
      <c r="E65" s="39"/>
      <c r="F65" s="41"/>
      <c r="G65" s="119" t="s">
        <v>188</v>
      </c>
      <c r="H65" s="120"/>
      <c r="I65" s="120"/>
      <c r="J65" s="120"/>
      <c r="K65" s="120"/>
      <c r="L65" s="121"/>
      <c r="M65" s="122">
        <f>SUM(F23:F62)</f>
        <v>84</v>
      </c>
      <c r="N65" s="122"/>
      <c r="O65" s="58"/>
    </row>
    <row r="66" spans="2:15">
      <c r="B66" s="42" t="s">
        <v>173</v>
      </c>
      <c r="C66" s="43"/>
      <c r="D66" s="43"/>
      <c r="E66" s="43"/>
      <c r="F66" s="43"/>
      <c r="G66" s="43"/>
      <c r="H66" s="43"/>
      <c r="I66" s="43"/>
      <c r="J66" s="43"/>
      <c r="K66" s="43"/>
      <c r="L66" s="43"/>
      <c r="M66" s="43"/>
      <c r="N66" s="43"/>
      <c r="O66" s="59"/>
    </row>
    <row r="67" spans="2:15">
      <c r="B67" s="106"/>
      <c r="C67" s="107"/>
      <c r="D67" s="107"/>
      <c r="E67" s="107"/>
      <c r="F67" s="107"/>
      <c r="G67" s="107"/>
      <c r="H67" s="107"/>
      <c r="I67" s="107"/>
      <c r="J67" s="107"/>
      <c r="K67" s="107"/>
      <c r="L67" s="107"/>
      <c r="M67" s="107"/>
      <c r="N67" s="108"/>
      <c r="O67" s="62"/>
    </row>
    <row r="68" spans="2:15">
      <c r="B68" s="109"/>
      <c r="C68" s="110"/>
      <c r="D68" s="110"/>
      <c r="E68" s="110"/>
      <c r="F68" s="110"/>
      <c r="G68" s="110"/>
      <c r="H68" s="110"/>
      <c r="I68" s="110"/>
      <c r="J68" s="110"/>
      <c r="K68" s="110"/>
      <c r="L68" s="110"/>
      <c r="M68" s="110"/>
      <c r="N68" s="111"/>
      <c r="O68" s="62"/>
    </row>
    <row r="69" spans="2:15">
      <c r="B69" s="112"/>
      <c r="C69" s="113"/>
      <c r="D69" s="113"/>
      <c r="E69" s="113"/>
      <c r="F69" s="113"/>
      <c r="G69" s="113"/>
      <c r="H69" s="113"/>
      <c r="I69" s="113"/>
      <c r="J69" s="113"/>
      <c r="K69" s="113"/>
      <c r="L69" s="113"/>
      <c r="M69" s="113"/>
      <c r="N69" s="114"/>
      <c r="O69" s="62"/>
    </row>
  </sheetData>
  <sheetProtection sheet="1" objects="1" scenarios="1" selectLockedCells="1"/>
  <mergeCells count="33">
    <mergeCell ref="B2:O3"/>
    <mergeCell ref="B67:N69"/>
    <mergeCell ref="H22:K22"/>
    <mergeCell ref="G64:L64"/>
    <mergeCell ref="M64:N64"/>
    <mergeCell ref="G65:L65"/>
    <mergeCell ref="M65:N65"/>
    <mergeCell ref="F6:G6"/>
    <mergeCell ref="F8:H8"/>
    <mergeCell ref="B13:C13"/>
    <mergeCell ref="F13:G13"/>
    <mergeCell ref="B14:D14"/>
    <mergeCell ref="B20:D20"/>
    <mergeCell ref="F7:N7"/>
    <mergeCell ref="I8:N8"/>
    <mergeCell ref="I9:N9"/>
    <mergeCell ref="I20:N20"/>
    <mergeCell ref="B15:C15"/>
    <mergeCell ref="F15:H15"/>
    <mergeCell ref="F16:H16"/>
    <mergeCell ref="B17:D17"/>
    <mergeCell ref="B19:D19"/>
    <mergeCell ref="F20:H20"/>
    <mergeCell ref="I15:N15"/>
    <mergeCell ref="I16:N16"/>
    <mergeCell ref="F18:N18"/>
    <mergeCell ref="F19:N19"/>
    <mergeCell ref="S7:V15"/>
    <mergeCell ref="F11:L11"/>
    <mergeCell ref="B16:C16"/>
    <mergeCell ref="F9:H9"/>
    <mergeCell ref="B18:D18"/>
    <mergeCell ref="F14:N14"/>
  </mergeCells>
  <conditionalFormatting sqref="V20">
    <cfRule type="cellIs" dxfId="7" priority="4" operator="equal">
      <formula>"NO"</formula>
    </cfRule>
    <cfRule type="cellIs" dxfId="6" priority="5" operator="equal">
      <formula>"ok"</formula>
    </cfRule>
    <cfRule type="cellIs" dxfId="5" priority="11" operator="equal">
      <formula>"SI"</formula>
    </cfRule>
    <cfRule type="cellIs" dxfId="4" priority="12" operator="equal">
      <formula>"NO"</formula>
    </cfRule>
    <cfRule type="iconSet" priority="13">
      <iconSet>
        <cfvo type="percent" val="0"/>
        <cfvo type="percent" val="33"/>
        <cfvo type="percent" val="67"/>
      </iconSet>
    </cfRule>
  </conditionalFormatting>
  <conditionalFormatting sqref="T23:T62">
    <cfRule type="cellIs" dxfId="3" priority="6" operator="equal">
      <formula>"NO"</formula>
    </cfRule>
    <cfRule type="cellIs" dxfId="2" priority="7" operator="equal">
      <formula>"OK"</formula>
    </cfRule>
  </conditionalFormatting>
  <conditionalFormatting sqref="O23:O62">
    <cfRule type="iconSet" priority="3">
      <iconSet iconSet="3Symbols">
        <cfvo type="percent" val="0"/>
        <cfvo type="percent" val="33"/>
        <cfvo type="percent" val="67"/>
      </iconSet>
    </cfRule>
  </conditionalFormatting>
  <conditionalFormatting sqref="N11">
    <cfRule type="cellIs" dxfId="1" priority="1" operator="equal">
      <formula>"NO"</formula>
    </cfRule>
    <cfRule type="cellIs" dxfId="0" priority="2" operator="equal">
      <formula>"OK"</formula>
    </cfRule>
  </conditionalFormatting>
  <dataValidations count="2">
    <dataValidation type="whole" operator="lessThanOrEqual" allowBlank="1" showInputMessage="1" showErrorMessage="1" error="Attenzione è stato inserita una quantità superiore a quella consentita ." sqref="F23:F62">
      <formula1>S23</formula1>
    </dataValidation>
    <dataValidation type="list" allowBlank="1" showInputMessage="1" showErrorMessage="1" sqref="C23:C62">
      <formula1>'Materiali, quantità e pesi'!$A$2:$A$74</formula1>
    </dataValidation>
  </dataValidations>
  <pageMargins left="0.51181102362204722" right="0.51181102362204722" top="0.59055118110236227" bottom="0.39370078740157483" header="0.31496062992125984" footer="0.31496062992125984"/>
  <pageSetup paperSize="9" scale="68" fitToHeight="0" orientation="portrait" r:id="rId1"/>
  <ignoredErrors>
    <ignoredError sqref="M23 E23:E24 E25:E62"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'Materiali, quantità e pesi'!$A$2:$A$74</xm:f>
          </x14:formula1>
          <xm:sqref>C23:C62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Descrizione servizio</vt:lpstr>
      <vt:lpstr>Materiali, quantità e pesi</vt:lpstr>
      <vt:lpstr>Modulo verifica e trasmissione</vt:lpstr>
      <vt:lpstr>'Modulo verifica e trasmissione'!Area_stampa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Ferrari Silvia</dc:creator>
  <cp:lastModifiedBy>Ferrari Silvia</cp:lastModifiedBy>
  <cp:lastPrinted>2017-11-13T14:34:10Z</cp:lastPrinted>
  <dcterms:created xsi:type="dcterms:W3CDTF">2017-10-11T14:43:02Z</dcterms:created>
  <dcterms:modified xsi:type="dcterms:W3CDTF">2017-11-15T07:37:12Z</dcterms:modified>
</cp:coreProperties>
</file>